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G:\1\Projekty\2019\MASKA\6. Revitalizácia ŠEMETKOVCE\DSP Revitalizácia ŠEMETKOVCE\"/>
    </mc:Choice>
  </mc:AlternateContent>
  <xr:revisionPtr revIDLastSave="0" documentId="13_ncr:1_{FF4FA71A-C687-4970-A557-41D7549D059A}" xr6:coauthVersionLast="43" xr6:coauthVersionMax="43" xr10:uidLastSave="{00000000-0000-0000-0000-000000000000}"/>
  <bookViews>
    <workbookView xWindow="1560" yWindow="270" windowWidth="16560" windowHeight="15360" activeTab="1" xr2:uid="{00000000-000D-0000-FFFF-FFFF00000000}"/>
  </bookViews>
  <sheets>
    <sheet name="Rekapitulácia stavby" sheetId="1" r:id="rId1"/>
    <sheet name="SO 01 - Priestranstvo pri..." sheetId="2" r:id="rId2"/>
    <sheet name="SO 02 - Priestranstvo pri..." sheetId="3" r:id="rId3"/>
  </sheets>
  <definedNames>
    <definedName name="_xlnm._FilterDatabase" localSheetId="1" hidden="1">'SO 01 - Priestranstvo pri...'!$C$130:$K$215</definedName>
    <definedName name="_xlnm._FilterDatabase" localSheetId="2" hidden="1">'SO 02 - Priestranstvo pri...'!$C$129:$K$203</definedName>
    <definedName name="_xlnm.Print_Titles" localSheetId="0">'Rekapitulácia stavby'!$92:$92</definedName>
    <definedName name="_xlnm.Print_Titles" localSheetId="1">'SO 01 - Priestranstvo pri...'!$130:$130</definedName>
    <definedName name="_xlnm.Print_Titles" localSheetId="2">'SO 02 - Priestranstvo pri...'!$129:$129</definedName>
    <definedName name="_xlnm.Print_Area" localSheetId="0">'Rekapitulácia stavby'!$D$4:$AO$76,'Rekapitulácia stavby'!$C$82:$AQ$97</definedName>
    <definedName name="_xlnm.Print_Area" localSheetId="1">'SO 01 - Priestranstvo pri...'!$C$4:$J$76,'SO 01 - Priestranstvo pri...'!$C$82:$J$112,'SO 01 - Priestranstvo pri...'!$C$118:$K$215</definedName>
    <definedName name="_xlnm.Print_Area" localSheetId="2">'SO 02 - Priestranstvo pri...'!$C$4:$J$76,'SO 02 - Priestranstvo pri...'!$C$82:$J$111,'SO 02 - Priestranstvo pri...'!$C$117:$K$203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96" i="1"/>
  <c r="J35" i="3"/>
  <c r="AX96" i="1"/>
  <c r="BI203" i="3"/>
  <c r="BH203" i="3"/>
  <c r="BG203" i="3"/>
  <c r="BE203" i="3"/>
  <c r="T203" i="3"/>
  <c r="T202" i="3"/>
  <c r="R203" i="3"/>
  <c r="R202" i="3"/>
  <c r="P203" i="3"/>
  <c r="P202" i="3"/>
  <c r="BK203" i="3"/>
  <c r="BK202" i="3" s="1"/>
  <c r="J202" i="3" s="1"/>
  <c r="J110" i="3" s="1"/>
  <c r="J203" i="3"/>
  <c r="BF203" i="3" s="1"/>
  <c r="BI201" i="3"/>
  <c r="BH201" i="3"/>
  <c r="BG201" i="3"/>
  <c r="BE201" i="3"/>
  <c r="T201" i="3"/>
  <c r="T200" i="3"/>
  <c r="R201" i="3"/>
  <c r="R200" i="3"/>
  <c r="R194" i="3" s="1"/>
  <c r="P201" i="3"/>
  <c r="P200" i="3"/>
  <c r="BK201" i="3"/>
  <c r="BK200" i="3"/>
  <c r="J200" i="3" s="1"/>
  <c r="J109" i="3" s="1"/>
  <c r="J201" i="3"/>
  <c r="BF201" i="3" s="1"/>
  <c r="BI199" i="3"/>
  <c r="BH199" i="3"/>
  <c r="BG199" i="3"/>
  <c r="BE199" i="3"/>
  <c r="T199" i="3"/>
  <c r="R199" i="3"/>
  <c r="P199" i="3"/>
  <c r="BK199" i="3"/>
  <c r="J199" i="3"/>
  <c r="BF199" i="3"/>
  <c r="BI198" i="3"/>
  <c r="BH198" i="3"/>
  <c r="BG198" i="3"/>
  <c r="BE198" i="3"/>
  <c r="T198" i="3"/>
  <c r="R198" i="3"/>
  <c r="P198" i="3"/>
  <c r="BK198" i="3"/>
  <c r="J198" i="3"/>
  <c r="BF198" i="3"/>
  <c r="BI197" i="3"/>
  <c r="BH197" i="3"/>
  <c r="BG197" i="3"/>
  <c r="BE197" i="3"/>
  <c r="T197" i="3"/>
  <c r="R197" i="3"/>
  <c r="P197" i="3"/>
  <c r="BK197" i="3"/>
  <c r="J197" i="3"/>
  <c r="BF197" i="3"/>
  <c r="BI196" i="3"/>
  <c r="BH196" i="3"/>
  <c r="BG196" i="3"/>
  <c r="BE196" i="3"/>
  <c r="T196" i="3"/>
  <c r="R196" i="3"/>
  <c r="P196" i="3"/>
  <c r="BK196" i="3"/>
  <c r="J196" i="3"/>
  <c r="BF196" i="3"/>
  <c r="BI195" i="3"/>
  <c r="BH195" i="3"/>
  <c r="BG195" i="3"/>
  <c r="BE195" i="3"/>
  <c r="T195" i="3"/>
  <c r="T194" i="3"/>
  <c r="R195" i="3"/>
  <c r="P195" i="3"/>
  <c r="P194" i="3"/>
  <c r="BK195" i="3"/>
  <c r="J195" i="3"/>
  <c r="BF195" i="3" s="1"/>
  <c r="BI193" i="3"/>
  <c r="BH193" i="3"/>
  <c r="BG193" i="3"/>
  <c r="BE193" i="3"/>
  <c r="T193" i="3"/>
  <c r="R193" i="3"/>
  <c r="P193" i="3"/>
  <c r="BK193" i="3"/>
  <c r="J193" i="3"/>
  <c r="BF193" i="3" s="1"/>
  <c r="BI192" i="3"/>
  <c r="BH192" i="3"/>
  <c r="BG192" i="3"/>
  <c r="BE192" i="3"/>
  <c r="T192" i="3"/>
  <c r="T191" i="3"/>
  <c r="R192" i="3"/>
  <c r="R191" i="3"/>
  <c r="P192" i="3"/>
  <c r="P191" i="3"/>
  <c r="P183" i="3" s="1"/>
  <c r="BK192" i="3"/>
  <c r="J192" i="3"/>
  <c r="BF192" i="3" s="1"/>
  <c r="BI190" i="3"/>
  <c r="BH190" i="3"/>
  <c r="BG190" i="3"/>
  <c r="BE190" i="3"/>
  <c r="T190" i="3"/>
  <c r="R190" i="3"/>
  <c r="P190" i="3"/>
  <c r="BK190" i="3"/>
  <c r="J190" i="3"/>
  <c r="BF190" i="3"/>
  <c r="BI189" i="3"/>
  <c r="BH189" i="3"/>
  <c r="BG189" i="3"/>
  <c r="BE189" i="3"/>
  <c r="T189" i="3"/>
  <c r="R189" i="3"/>
  <c r="P189" i="3"/>
  <c r="BK189" i="3"/>
  <c r="J189" i="3"/>
  <c r="BF189" i="3" s="1"/>
  <c r="BI188" i="3"/>
  <c r="BH188" i="3"/>
  <c r="BG188" i="3"/>
  <c r="BE188" i="3"/>
  <c r="T188" i="3"/>
  <c r="R188" i="3"/>
  <c r="P188" i="3"/>
  <c r="BK188" i="3"/>
  <c r="J188" i="3"/>
  <c r="BF188" i="3"/>
  <c r="BI187" i="3"/>
  <c r="BH187" i="3"/>
  <c r="BG187" i="3"/>
  <c r="BE187" i="3"/>
  <c r="T187" i="3"/>
  <c r="R187" i="3"/>
  <c r="P187" i="3"/>
  <c r="BK187" i="3"/>
  <c r="J187" i="3"/>
  <c r="BF187" i="3" s="1"/>
  <c r="BI186" i="3"/>
  <c r="BH186" i="3"/>
  <c r="BG186" i="3"/>
  <c r="BE186" i="3"/>
  <c r="T186" i="3"/>
  <c r="R186" i="3"/>
  <c r="R183" i="3" s="1"/>
  <c r="P186" i="3"/>
  <c r="BK186" i="3"/>
  <c r="J186" i="3"/>
  <c r="BF186" i="3"/>
  <c r="BI185" i="3"/>
  <c r="BH185" i="3"/>
  <c r="BG185" i="3"/>
  <c r="BE185" i="3"/>
  <c r="T185" i="3"/>
  <c r="R185" i="3"/>
  <c r="P185" i="3"/>
  <c r="BK185" i="3"/>
  <c r="J185" i="3"/>
  <c r="BF185" i="3" s="1"/>
  <c r="BI184" i="3"/>
  <c r="BH184" i="3"/>
  <c r="BG184" i="3"/>
  <c r="BE184" i="3"/>
  <c r="T184" i="3"/>
  <c r="T183" i="3"/>
  <c r="R184" i="3"/>
  <c r="P184" i="3"/>
  <c r="BK184" i="3"/>
  <c r="J184" i="3"/>
  <c r="BF184" i="3" s="1"/>
  <c r="BI182" i="3"/>
  <c r="BH182" i="3"/>
  <c r="BG182" i="3"/>
  <c r="BE182" i="3"/>
  <c r="T182" i="3"/>
  <c r="R182" i="3"/>
  <c r="P182" i="3"/>
  <c r="BK182" i="3"/>
  <c r="J182" i="3"/>
  <c r="BF182" i="3" s="1"/>
  <c r="BI181" i="3"/>
  <c r="BH181" i="3"/>
  <c r="BG181" i="3"/>
  <c r="BE181" i="3"/>
  <c r="T181" i="3"/>
  <c r="R181" i="3"/>
  <c r="P181" i="3"/>
  <c r="BK181" i="3"/>
  <c r="J181" i="3"/>
  <c r="BF181" i="3"/>
  <c r="BI180" i="3"/>
  <c r="BH180" i="3"/>
  <c r="BG180" i="3"/>
  <c r="BE180" i="3"/>
  <c r="T180" i="3"/>
  <c r="R180" i="3"/>
  <c r="P180" i="3"/>
  <c r="BK180" i="3"/>
  <c r="J180" i="3"/>
  <c r="BF180" i="3" s="1"/>
  <c r="BI179" i="3"/>
  <c r="BH179" i="3"/>
  <c r="BG179" i="3"/>
  <c r="BE179" i="3"/>
  <c r="T179" i="3"/>
  <c r="R179" i="3"/>
  <c r="P179" i="3"/>
  <c r="BK179" i="3"/>
  <c r="J179" i="3"/>
  <c r="BF179" i="3"/>
  <c r="BI178" i="3"/>
  <c r="BH178" i="3"/>
  <c r="BG178" i="3"/>
  <c r="BE178" i="3"/>
  <c r="T178" i="3"/>
  <c r="R178" i="3"/>
  <c r="P178" i="3"/>
  <c r="BK178" i="3"/>
  <c r="J178" i="3"/>
  <c r="BF178" i="3" s="1"/>
  <c r="BI177" i="3"/>
  <c r="BH177" i="3"/>
  <c r="BG177" i="3"/>
  <c r="BE177" i="3"/>
  <c r="T177" i="3"/>
  <c r="R177" i="3"/>
  <c r="P177" i="3"/>
  <c r="BK177" i="3"/>
  <c r="J177" i="3"/>
  <c r="BF177" i="3"/>
  <c r="BI176" i="3"/>
  <c r="BH176" i="3"/>
  <c r="BG176" i="3"/>
  <c r="BE176" i="3"/>
  <c r="T176" i="3"/>
  <c r="R176" i="3"/>
  <c r="P176" i="3"/>
  <c r="BK176" i="3"/>
  <c r="J176" i="3"/>
  <c r="BF176" i="3" s="1"/>
  <c r="BI175" i="3"/>
  <c r="BH175" i="3"/>
  <c r="BG175" i="3"/>
  <c r="BE175" i="3"/>
  <c r="T175" i="3"/>
  <c r="R175" i="3"/>
  <c r="P175" i="3"/>
  <c r="BK175" i="3"/>
  <c r="J175" i="3"/>
  <c r="BF175" i="3"/>
  <c r="BI174" i="3"/>
  <c r="BH174" i="3"/>
  <c r="BG174" i="3"/>
  <c r="BE174" i="3"/>
  <c r="T174" i="3"/>
  <c r="R174" i="3"/>
  <c r="P174" i="3"/>
  <c r="BK174" i="3"/>
  <c r="J174" i="3"/>
  <c r="BF174" i="3" s="1"/>
  <c r="BI173" i="3"/>
  <c r="BH173" i="3"/>
  <c r="BG173" i="3"/>
  <c r="BE173" i="3"/>
  <c r="T173" i="3"/>
  <c r="T172" i="3"/>
  <c r="T171" i="3" s="1"/>
  <c r="R173" i="3"/>
  <c r="P173" i="3"/>
  <c r="P172" i="3"/>
  <c r="BK173" i="3"/>
  <c r="BK172" i="3" s="1"/>
  <c r="J173" i="3"/>
  <c r="BF173" i="3" s="1"/>
  <c r="BI170" i="3"/>
  <c r="BH170" i="3"/>
  <c r="BG170" i="3"/>
  <c r="BE170" i="3"/>
  <c r="T170" i="3"/>
  <c r="T169" i="3"/>
  <c r="T166" i="3" s="1"/>
  <c r="R170" i="3"/>
  <c r="R169" i="3"/>
  <c r="P170" i="3"/>
  <c r="P169" i="3"/>
  <c r="P166" i="3" s="1"/>
  <c r="BK170" i="3"/>
  <c r="BK169" i="3" s="1"/>
  <c r="J169" i="3" s="1"/>
  <c r="J103" i="3" s="1"/>
  <c r="J170" i="3"/>
  <c r="BF170" i="3" s="1"/>
  <c r="BI168" i="3"/>
  <c r="BH168" i="3"/>
  <c r="BG168" i="3"/>
  <c r="BE168" i="3"/>
  <c r="T168" i="3"/>
  <c r="R168" i="3"/>
  <c r="R166" i="3" s="1"/>
  <c r="P168" i="3"/>
  <c r="BK168" i="3"/>
  <c r="J168" i="3"/>
  <c r="BF168" i="3"/>
  <c r="BI167" i="3"/>
  <c r="BH167" i="3"/>
  <c r="BG167" i="3"/>
  <c r="BE167" i="3"/>
  <c r="T167" i="3"/>
  <c r="R167" i="3"/>
  <c r="P167" i="3"/>
  <c r="BK167" i="3"/>
  <c r="J167" i="3"/>
  <c r="BF167" i="3" s="1"/>
  <c r="BI165" i="3"/>
  <c r="BH165" i="3"/>
  <c r="BG165" i="3"/>
  <c r="BE165" i="3"/>
  <c r="T165" i="3"/>
  <c r="R165" i="3"/>
  <c r="P165" i="3"/>
  <c r="BK165" i="3"/>
  <c r="J165" i="3"/>
  <c r="BF165" i="3"/>
  <c r="BI164" i="3"/>
  <c r="BH164" i="3"/>
  <c r="BG164" i="3"/>
  <c r="BE164" i="3"/>
  <c r="T164" i="3"/>
  <c r="R164" i="3"/>
  <c r="P164" i="3"/>
  <c r="BK164" i="3"/>
  <c r="J164" i="3"/>
  <c r="BF164" i="3"/>
  <c r="BI163" i="3"/>
  <c r="BH163" i="3"/>
  <c r="BG163" i="3"/>
  <c r="BE163" i="3"/>
  <c r="T163" i="3"/>
  <c r="R163" i="3"/>
  <c r="P163" i="3"/>
  <c r="BK163" i="3"/>
  <c r="J163" i="3"/>
  <c r="BF163" i="3"/>
  <c r="BI162" i="3"/>
  <c r="BH162" i="3"/>
  <c r="BG162" i="3"/>
  <c r="BE162" i="3"/>
  <c r="T162" i="3"/>
  <c r="R162" i="3"/>
  <c r="R159" i="3" s="1"/>
  <c r="P162" i="3"/>
  <c r="BK162" i="3"/>
  <c r="J162" i="3"/>
  <c r="BF162" i="3"/>
  <c r="BI161" i="3"/>
  <c r="BH161" i="3"/>
  <c r="BG161" i="3"/>
  <c r="BE161" i="3"/>
  <c r="T161" i="3"/>
  <c r="R161" i="3"/>
  <c r="P161" i="3"/>
  <c r="BK161" i="3"/>
  <c r="J161" i="3"/>
  <c r="BF161" i="3"/>
  <c r="BI160" i="3"/>
  <c r="BH160" i="3"/>
  <c r="BG160" i="3"/>
  <c r="BE160" i="3"/>
  <c r="T160" i="3"/>
  <c r="T159" i="3"/>
  <c r="R160" i="3"/>
  <c r="P160" i="3"/>
  <c r="P159" i="3"/>
  <c r="BK160" i="3"/>
  <c r="J160" i="3"/>
  <c r="BF160" i="3" s="1"/>
  <c r="BI158" i="3"/>
  <c r="BH158" i="3"/>
  <c r="BG158" i="3"/>
  <c r="BE158" i="3"/>
  <c r="T158" i="3"/>
  <c r="R158" i="3"/>
  <c r="P158" i="3"/>
  <c r="BK158" i="3"/>
  <c r="J158" i="3"/>
  <c r="BF158" i="3" s="1"/>
  <c r="BI157" i="3"/>
  <c r="BH157" i="3"/>
  <c r="BG157" i="3"/>
  <c r="BE157" i="3"/>
  <c r="T157" i="3"/>
  <c r="T156" i="3"/>
  <c r="R157" i="3"/>
  <c r="R156" i="3"/>
  <c r="P157" i="3"/>
  <c r="P156" i="3"/>
  <c r="BK157" i="3"/>
  <c r="BK156" i="3" s="1"/>
  <c r="J156" i="3" s="1"/>
  <c r="J100" i="3" s="1"/>
  <c r="J157" i="3"/>
  <c r="BF157" i="3" s="1"/>
  <c r="BI155" i="3"/>
  <c r="BH155" i="3"/>
  <c r="BG155" i="3"/>
  <c r="BE155" i="3"/>
  <c r="T155" i="3"/>
  <c r="R155" i="3"/>
  <c r="P155" i="3"/>
  <c r="BK155" i="3"/>
  <c r="J155" i="3"/>
  <c r="BF155" i="3" s="1"/>
  <c r="BI154" i="3"/>
  <c r="BH154" i="3"/>
  <c r="BG154" i="3"/>
  <c r="BE154" i="3"/>
  <c r="T154" i="3"/>
  <c r="R154" i="3"/>
  <c r="P154" i="3"/>
  <c r="BK154" i="3"/>
  <c r="J154" i="3"/>
  <c r="BF154" i="3"/>
  <c r="BI153" i="3"/>
  <c r="BH153" i="3"/>
  <c r="BG153" i="3"/>
  <c r="BE153" i="3"/>
  <c r="T153" i="3"/>
  <c r="R153" i="3"/>
  <c r="P153" i="3"/>
  <c r="BK153" i="3"/>
  <c r="J153" i="3"/>
  <c r="BF153" i="3" s="1"/>
  <c r="BI152" i="3"/>
  <c r="BH152" i="3"/>
  <c r="BG152" i="3"/>
  <c r="BE152" i="3"/>
  <c r="T152" i="3"/>
  <c r="R152" i="3"/>
  <c r="P152" i="3"/>
  <c r="BK152" i="3"/>
  <c r="J152" i="3"/>
  <c r="BF152" i="3"/>
  <c r="BI151" i="3"/>
  <c r="BH151" i="3"/>
  <c r="BG151" i="3"/>
  <c r="BE151" i="3"/>
  <c r="T151" i="3"/>
  <c r="R151" i="3"/>
  <c r="P151" i="3"/>
  <c r="BK151" i="3"/>
  <c r="J151" i="3"/>
  <c r="BF151" i="3" s="1"/>
  <c r="BI150" i="3"/>
  <c r="BH150" i="3"/>
  <c r="BG150" i="3"/>
  <c r="BE150" i="3"/>
  <c r="T150" i="3"/>
  <c r="R150" i="3"/>
  <c r="P150" i="3"/>
  <c r="BK150" i="3"/>
  <c r="J150" i="3"/>
  <c r="BF150" i="3"/>
  <c r="BI149" i="3"/>
  <c r="BH149" i="3"/>
  <c r="BG149" i="3"/>
  <c r="BE149" i="3"/>
  <c r="T149" i="3"/>
  <c r="T148" i="3"/>
  <c r="R149" i="3"/>
  <c r="R148" i="3"/>
  <c r="P149" i="3"/>
  <c r="P148" i="3"/>
  <c r="BK149" i="3"/>
  <c r="J149" i="3"/>
  <c r="BF149" i="3" s="1"/>
  <c r="BI147" i="3"/>
  <c r="BH147" i="3"/>
  <c r="BG147" i="3"/>
  <c r="BE147" i="3"/>
  <c r="T147" i="3"/>
  <c r="R147" i="3"/>
  <c r="P147" i="3"/>
  <c r="BK147" i="3"/>
  <c r="J147" i="3"/>
  <c r="BF147" i="3" s="1"/>
  <c r="BI146" i="3"/>
  <c r="BH146" i="3"/>
  <c r="BG146" i="3"/>
  <c r="BE146" i="3"/>
  <c r="T146" i="3"/>
  <c r="R146" i="3"/>
  <c r="P146" i="3"/>
  <c r="BK146" i="3"/>
  <c r="J146" i="3"/>
  <c r="BF146" i="3"/>
  <c r="BI145" i="3"/>
  <c r="BH145" i="3"/>
  <c r="BG145" i="3"/>
  <c r="BE145" i="3"/>
  <c r="T145" i="3"/>
  <c r="R145" i="3"/>
  <c r="P145" i="3"/>
  <c r="BK145" i="3"/>
  <c r="J145" i="3"/>
  <c r="BF145" i="3" s="1"/>
  <c r="BI144" i="3"/>
  <c r="BH144" i="3"/>
  <c r="BG144" i="3"/>
  <c r="BE144" i="3"/>
  <c r="T144" i="3"/>
  <c r="R144" i="3"/>
  <c r="P144" i="3"/>
  <c r="BK144" i="3"/>
  <c r="J144" i="3"/>
  <c r="BF144" i="3"/>
  <c r="BI143" i="3"/>
  <c r="BH143" i="3"/>
  <c r="BG143" i="3"/>
  <c r="BE143" i="3"/>
  <c r="T143" i="3"/>
  <c r="R143" i="3"/>
  <c r="P143" i="3"/>
  <c r="BK143" i="3"/>
  <c r="J143" i="3"/>
  <c r="BF143" i="3" s="1"/>
  <c r="BI142" i="3"/>
  <c r="BH142" i="3"/>
  <c r="BG142" i="3"/>
  <c r="BE142" i="3"/>
  <c r="T142" i="3"/>
  <c r="R142" i="3"/>
  <c r="P142" i="3"/>
  <c r="BK142" i="3"/>
  <c r="J142" i="3"/>
  <c r="BF142" i="3"/>
  <c r="BI141" i="3"/>
  <c r="BH141" i="3"/>
  <c r="BG141" i="3"/>
  <c r="BE141" i="3"/>
  <c r="T141" i="3"/>
  <c r="R141" i="3"/>
  <c r="P141" i="3"/>
  <c r="BK141" i="3"/>
  <c r="J141" i="3"/>
  <c r="BF141" i="3" s="1"/>
  <c r="BI140" i="3"/>
  <c r="BH140" i="3"/>
  <c r="BG140" i="3"/>
  <c r="BE140" i="3"/>
  <c r="T140" i="3"/>
  <c r="R140" i="3"/>
  <c r="P140" i="3"/>
  <c r="BK140" i="3"/>
  <c r="J140" i="3"/>
  <c r="BF140" i="3"/>
  <c r="BI139" i="3"/>
  <c r="BH139" i="3"/>
  <c r="BG139" i="3"/>
  <c r="BE139" i="3"/>
  <c r="T139" i="3"/>
  <c r="R139" i="3"/>
  <c r="P139" i="3"/>
  <c r="BK139" i="3"/>
  <c r="J139" i="3"/>
  <c r="BF139" i="3" s="1"/>
  <c r="BI138" i="3"/>
  <c r="BH138" i="3"/>
  <c r="BG138" i="3"/>
  <c r="BE138" i="3"/>
  <c r="T138" i="3"/>
  <c r="R138" i="3"/>
  <c r="P138" i="3"/>
  <c r="BK138" i="3"/>
  <c r="J138" i="3"/>
  <c r="BF138" i="3"/>
  <c r="BI137" i="3"/>
  <c r="BH137" i="3"/>
  <c r="BG137" i="3"/>
  <c r="BE137" i="3"/>
  <c r="T137" i="3"/>
  <c r="R137" i="3"/>
  <c r="P137" i="3"/>
  <c r="BK137" i="3"/>
  <c r="J137" i="3"/>
  <c r="BF137" i="3" s="1"/>
  <c r="BI136" i="3"/>
  <c r="BH136" i="3"/>
  <c r="BG136" i="3"/>
  <c r="BE136" i="3"/>
  <c r="T136" i="3"/>
  <c r="R136" i="3"/>
  <c r="P136" i="3"/>
  <c r="BK136" i="3"/>
  <c r="J136" i="3"/>
  <c r="BF136" i="3"/>
  <c r="BI135" i="3"/>
  <c r="BH135" i="3"/>
  <c r="BG135" i="3"/>
  <c r="BE135" i="3"/>
  <c r="T135" i="3"/>
  <c r="R135" i="3"/>
  <c r="P135" i="3"/>
  <c r="BK135" i="3"/>
  <c r="J135" i="3"/>
  <c r="BF135" i="3" s="1"/>
  <c r="BI134" i="3"/>
  <c r="BH134" i="3"/>
  <c r="BG134" i="3"/>
  <c r="BE134" i="3"/>
  <c r="T134" i="3"/>
  <c r="R134" i="3"/>
  <c r="P134" i="3"/>
  <c r="BK134" i="3"/>
  <c r="J134" i="3"/>
  <c r="BF134" i="3"/>
  <c r="BI133" i="3"/>
  <c r="F37" i="3" s="1"/>
  <c r="BD96" i="1" s="1"/>
  <c r="BH133" i="3"/>
  <c r="BG133" i="3"/>
  <c r="F35" i="3"/>
  <c r="BB96" i="1" s="1"/>
  <c r="BE133" i="3"/>
  <c r="T133" i="3"/>
  <c r="T132" i="3"/>
  <c r="T131" i="3" s="1"/>
  <c r="R133" i="3"/>
  <c r="R132" i="3"/>
  <c r="P133" i="3"/>
  <c r="P132" i="3"/>
  <c r="P131" i="3" s="1"/>
  <c r="BK133" i="3"/>
  <c r="BK132" i="3" s="1"/>
  <c r="J133" i="3"/>
  <c r="BF133" i="3" s="1"/>
  <c r="J127" i="3"/>
  <c r="J126" i="3"/>
  <c r="F126" i="3"/>
  <c r="F124" i="3"/>
  <c r="E122" i="3"/>
  <c r="J92" i="3"/>
  <c r="J91" i="3"/>
  <c r="F91" i="3"/>
  <c r="F89" i="3"/>
  <c r="E87" i="3"/>
  <c r="J18" i="3"/>
  <c r="E18" i="3"/>
  <c r="F127" i="3"/>
  <c r="F92" i="3"/>
  <c r="J17" i="3"/>
  <c r="J12" i="3"/>
  <c r="J124" i="3"/>
  <c r="J89" i="3"/>
  <c r="E7" i="3"/>
  <c r="E120" i="3"/>
  <c r="E85" i="3"/>
  <c r="J37" i="2"/>
  <c r="J36" i="2"/>
  <c r="AY95" i="1"/>
  <c r="J35" i="2"/>
  <c r="AX95" i="1"/>
  <c r="BI215" i="2"/>
  <c r="BH215" i="2"/>
  <c r="BG215" i="2"/>
  <c r="BE215" i="2"/>
  <c r="T215" i="2"/>
  <c r="T214" i="2"/>
  <c r="R215" i="2"/>
  <c r="R214" i="2"/>
  <c r="P215" i="2"/>
  <c r="P214" i="2"/>
  <c r="BK215" i="2"/>
  <c r="BK214" i="2" s="1"/>
  <c r="J214" i="2" s="1"/>
  <c r="J111" i="2" s="1"/>
  <c r="J215" i="2"/>
  <c r="BF215" i="2" s="1"/>
  <c r="BI213" i="2"/>
  <c r="BH213" i="2"/>
  <c r="BG213" i="2"/>
  <c r="BE213" i="2"/>
  <c r="T213" i="2"/>
  <c r="T212" i="2"/>
  <c r="R213" i="2"/>
  <c r="R212" i="2"/>
  <c r="P213" i="2"/>
  <c r="P212" i="2"/>
  <c r="BK213" i="2"/>
  <c r="BK212" i="2" s="1"/>
  <c r="J212" i="2" s="1"/>
  <c r="J110" i="2" s="1"/>
  <c r="J213" i="2"/>
  <c r="BF213" i="2" s="1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E210" i="2"/>
  <c r="T210" i="2"/>
  <c r="R210" i="2"/>
  <c r="P210" i="2"/>
  <c r="BK210" i="2"/>
  <c r="J210" i="2"/>
  <c r="BF210" i="2" s="1"/>
  <c r="BI209" i="2"/>
  <c r="BH209" i="2"/>
  <c r="BG209" i="2"/>
  <c r="BE209" i="2"/>
  <c r="T209" i="2"/>
  <c r="R209" i="2"/>
  <c r="P209" i="2"/>
  <c r="P206" i="2" s="1"/>
  <c r="BK209" i="2"/>
  <c r="J209" i="2"/>
  <c r="BF209" i="2"/>
  <c r="BI208" i="2"/>
  <c r="BH208" i="2"/>
  <c r="BG208" i="2"/>
  <c r="BE208" i="2"/>
  <c r="T208" i="2"/>
  <c r="T206" i="2" s="1"/>
  <c r="R208" i="2"/>
  <c r="P208" i="2"/>
  <c r="BK208" i="2"/>
  <c r="J208" i="2"/>
  <c r="BF208" i="2" s="1"/>
  <c r="BI207" i="2"/>
  <c r="BH207" i="2"/>
  <c r="BG207" i="2"/>
  <c r="BE207" i="2"/>
  <c r="T207" i="2"/>
  <c r="R207" i="2"/>
  <c r="R206" i="2"/>
  <c r="P207" i="2"/>
  <c r="BK207" i="2"/>
  <c r="BK206" i="2" s="1"/>
  <c r="J206" i="2" s="1"/>
  <c r="J109" i="2" s="1"/>
  <c r="J207" i="2"/>
  <c r="BF207" i="2" s="1"/>
  <c r="BI205" i="2"/>
  <c r="BH205" i="2"/>
  <c r="BG205" i="2"/>
  <c r="BE205" i="2"/>
  <c r="T205" i="2"/>
  <c r="R205" i="2"/>
  <c r="P205" i="2"/>
  <c r="BK205" i="2"/>
  <c r="J205" i="2"/>
  <c r="BF205" i="2" s="1"/>
  <c r="BI204" i="2"/>
  <c r="BH204" i="2"/>
  <c r="BG204" i="2"/>
  <c r="BE204" i="2"/>
  <c r="T204" i="2"/>
  <c r="T203" i="2"/>
  <c r="R204" i="2"/>
  <c r="R203" i="2"/>
  <c r="P204" i="2"/>
  <c r="P203" i="2"/>
  <c r="BK204" i="2"/>
  <c r="J204" i="2"/>
  <c r="BF204" i="2" s="1"/>
  <c r="BI202" i="2"/>
  <c r="BH202" i="2"/>
  <c r="BG202" i="2"/>
  <c r="BE202" i="2"/>
  <c r="T202" i="2"/>
  <c r="R202" i="2"/>
  <c r="P202" i="2"/>
  <c r="BK202" i="2"/>
  <c r="J202" i="2"/>
  <c r="BF202" i="2"/>
  <c r="BI201" i="2"/>
  <c r="BH201" i="2"/>
  <c r="BG201" i="2"/>
  <c r="BE201" i="2"/>
  <c r="T201" i="2"/>
  <c r="R201" i="2"/>
  <c r="P201" i="2"/>
  <c r="BK201" i="2"/>
  <c r="J201" i="2"/>
  <c r="BF201" i="2"/>
  <c r="BI200" i="2"/>
  <c r="BH200" i="2"/>
  <c r="BG200" i="2"/>
  <c r="BE200" i="2"/>
  <c r="T200" i="2"/>
  <c r="R200" i="2"/>
  <c r="P200" i="2"/>
  <c r="BK200" i="2"/>
  <c r="J200" i="2"/>
  <c r="BF200" i="2"/>
  <c r="BI199" i="2"/>
  <c r="BH199" i="2"/>
  <c r="BG199" i="2"/>
  <c r="BE199" i="2"/>
  <c r="T199" i="2"/>
  <c r="R199" i="2"/>
  <c r="P199" i="2"/>
  <c r="BK199" i="2"/>
  <c r="J199" i="2"/>
  <c r="BF199" i="2"/>
  <c r="BI198" i="2"/>
  <c r="BH198" i="2"/>
  <c r="BG198" i="2"/>
  <c r="BE198" i="2"/>
  <c r="T198" i="2"/>
  <c r="R198" i="2"/>
  <c r="R195" i="2" s="1"/>
  <c r="P198" i="2"/>
  <c r="BK198" i="2"/>
  <c r="J198" i="2"/>
  <c r="BF198" i="2"/>
  <c r="BI197" i="2"/>
  <c r="BH197" i="2"/>
  <c r="BG197" i="2"/>
  <c r="BE197" i="2"/>
  <c r="T197" i="2"/>
  <c r="R197" i="2"/>
  <c r="P197" i="2"/>
  <c r="BK197" i="2"/>
  <c r="J197" i="2"/>
  <c r="BF197" i="2"/>
  <c r="BI196" i="2"/>
  <c r="BH196" i="2"/>
  <c r="BG196" i="2"/>
  <c r="BE196" i="2"/>
  <c r="T196" i="2"/>
  <c r="T195" i="2"/>
  <c r="R196" i="2"/>
  <c r="P196" i="2"/>
  <c r="P195" i="2"/>
  <c r="BK196" i="2"/>
  <c r="J196" i="2"/>
  <c r="BF196" i="2" s="1"/>
  <c r="BI194" i="2"/>
  <c r="BH194" i="2"/>
  <c r="BG194" i="2"/>
  <c r="BE194" i="2"/>
  <c r="T194" i="2"/>
  <c r="R194" i="2"/>
  <c r="P194" i="2"/>
  <c r="BK194" i="2"/>
  <c r="J194" i="2"/>
  <c r="BF194" i="2"/>
  <c r="BI193" i="2"/>
  <c r="BH193" i="2"/>
  <c r="BG193" i="2"/>
  <c r="BE193" i="2"/>
  <c r="T193" i="2"/>
  <c r="R193" i="2"/>
  <c r="P193" i="2"/>
  <c r="BK193" i="2"/>
  <c r="J193" i="2"/>
  <c r="BF193" i="2"/>
  <c r="BI192" i="2"/>
  <c r="BH192" i="2"/>
  <c r="BG192" i="2"/>
  <c r="BE192" i="2"/>
  <c r="T192" i="2"/>
  <c r="R192" i="2"/>
  <c r="P192" i="2"/>
  <c r="BK192" i="2"/>
  <c r="J192" i="2"/>
  <c r="BF192" i="2"/>
  <c r="BI191" i="2"/>
  <c r="BH191" i="2"/>
  <c r="BG191" i="2"/>
  <c r="BE191" i="2"/>
  <c r="T191" i="2"/>
  <c r="R191" i="2"/>
  <c r="P191" i="2"/>
  <c r="BK191" i="2"/>
  <c r="J191" i="2"/>
  <c r="BF191" i="2"/>
  <c r="BI190" i="2"/>
  <c r="BH190" i="2"/>
  <c r="BG190" i="2"/>
  <c r="BE190" i="2"/>
  <c r="T190" i="2"/>
  <c r="R190" i="2"/>
  <c r="P190" i="2"/>
  <c r="BK190" i="2"/>
  <c r="J190" i="2"/>
  <c r="BF190" i="2"/>
  <c r="BI189" i="2"/>
  <c r="BH189" i="2"/>
  <c r="BG189" i="2"/>
  <c r="BE189" i="2"/>
  <c r="T189" i="2"/>
  <c r="R189" i="2"/>
  <c r="P189" i="2"/>
  <c r="BK189" i="2"/>
  <c r="J189" i="2"/>
  <c r="BF189" i="2"/>
  <c r="BI188" i="2"/>
  <c r="BH188" i="2"/>
  <c r="BG188" i="2"/>
  <c r="BE188" i="2"/>
  <c r="T188" i="2"/>
  <c r="R188" i="2"/>
  <c r="P188" i="2"/>
  <c r="BK188" i="2"/>
  <c r="J188" i="2"/>
  <c r="BF188" i="2"/>
  <c r="BI187" i="2"/>
  <c r="BH187" i="2"/>
  <c r="BG187" i="2"/>
  <c r="BE187" i="2"/>
  <c r="T187" i="2"/>
  <c r="R187" i="2"/>
  <c r="P187" i="2"/>
  <c r="P184" i="2" s="1"/>
  <c r="BK187" i="2"/>
  <c r="J187" i="2"/>
  <c r="BF187" i="2"/>
  <c r="BI186" i="2"/>
  <c r="BH186" i="2"/>
  <c r="BG186" i="2"/>
  <c r="BE186" i="2"/>
  <c r="T186" i="2"/>
  <c r="T184" i="2" s="1"/>
  <c r="R186" i="2"/>
  <c r="P186" i="2"/>
  <c r="BK186" i="2"/>
  <c r="J186" i="2"/>
  <c r="BF186" i="2"/>
  <c r="BI185" i="2"/>
  <c r="BH185" i="2"/>
  <c r="BG185" i="2"/>
  <c r="BE185" i="2"/>
  <c r="T185" i="2"/>
  <c r="R185" i="2"/>
  <c r="R184" i="2"/>
  <c r="P185" i="2"/>
  <c r="BK185" i="2"/>
  <c r="BK184" i="2"/>
  <c r="J184" i="2" s="1"/>
  <c r="J106" i="2" s="1"/>
  <c r="J185" i="2"/>
  <c r="BF185" i="2" s="1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 s="1"/>
  <c r="BI181" i="2"/>
  <c r="BH181" i="2"/>
  <c r="BG181" i="2"/>
  <c r="BE181" i="2"/>
  <c r="T181" i="2"/>
  <c r="T180" i="2"/>
  <c r="T179" i="2" s="1"/>
  <c r="R181" i="2"/>
  <c r="P181" i="2"/>
  <c r="P180" i="2" s="1"/>
  <c r="P179" i="2" s="1"/>
  <c r="BK181" i="2"/>
  <c r="J181" i="2"/>
  <c r="BF181" i="2"/>
  <c r="BI178" i="2"/>
  <c r="BH178" i="2"/>
  <c r="BG178" i="2"/>
  <c r="BE178" i="2"/>
  <c r="T178" i="2"/>
  <c r="T177" i="2"/>
  <c r="R178" i="2"/>
  <c r="R177" i="2"/>
  <c r="P178" i="2"/>
  <c r="P177" i="2"/>
  <c r="BK178" i="2"/>
  <c r="BK177" i="2"/>
  <c r="J177" i="2" s="1"/>
  <c r="J103" i="2" s="1"/>
  <c r="J178" i="2"/>
  <c r="BF178" i="2" s="1"/>
  <c r="BI176" i="2"/>
  <c r="BH176" i="2"/>
  <c r="BG176" i="2"/>
  <c r="BE176" i="2"/>
  <c r="T176" i="2"/>
  <c r="R176" i="2"/>
  <c r="P176" i="2"/>
  <c r="BK176" i="2"/>
  <c r="J176" i="2"/>
  <c r="BF176" i="2" s="1"/>
  <c r="BI175" i="2"/>
  <c r="BH175" i="2"/>
  <c r="BG175" i="2"/>
  <c r="BE175" i="2"/>
  <c r="T175" i="2"/>
  <c r="R175" i="2"/>
  <c r="P175" i="2"/>
  <c r="BK175" i="2"/>
  <c r="J175" i="2"/>
  <c r="BF175" i="2"/>
  <c r="BI174" i="2"/>
  <c r="BH174" i="2"/>
  <c r="BG174" i="2"/>
  <c r="BE174" i="2"/>
  <c r="T174" i="2"/>
  <c r="R174" i="2"/>
  <c r="P174" i="2"/>
  <c r="BK174" i="2"/>
  <c r="J174" i="2"/>
  <c r="BF174" i="2" s="1"/>
  <c r="BI173" i="2"/>
  <c r="BH173" i="2"/>
  <c r="BG173" i="2"/>
  <c r="BE173" i="2"/>
  <c r="T173" i="2"/>
  <c r="R173" i="2"/>
  <c r="P173" i="2"/>
  <c r="P170" i="2" s="1"/>
  <c r="BK173" i="2"/>
  <c r="J173" i="2"/>
  <c r="BF173" i="2" s="1"/>
  <c r="BI172" i="2"/>
  <c r="BH172" i="2"/>
  <c r="BG172" i="2"/>
  <c r="BE172" i="2"/>
  <c r="T172" i="2"/>
  <c r="T170" i="2" s="1"/>
  <c r="R172" i="2"/>
  <c r="P172" i="2"/>
  <c r="BK172" i="2"/>
  <c r="J172" i="2"/>
  <c r="BF172" i="2" s="1"/>
  <c r="BI171" i="2"/>
  <c r="BH171" i="2"/>
  <c r="BG171" i="2"/>
  <c r="BE171" i="2"/>
  <c r="T171" i="2"/>
  <c r="R171" i="2"/>
  <c r="R170" i="2" s="1"/>
  <c r="P171" i="2"/>
  <c r="BK171" i="2"/>
  <c r="BK170" i="2" s="1"/>
  <c r="J170" i="2" s="1"/>
  <c r="J102" i="2" s="1"/>
  <c r="J171" i="2"/>
  <c r="BF171" i="2"/>
  <c r="BI169" i="2"/>
  <c r="BH169" i="2"/>
  <c r="BG169" i="2"/>
  <c r="BE169" i="2"/>
  <c r="T169" i="2"/>
  <c r="R169" i="2"/>
  <c r="P169" i="2"/>
  <c r="BK169" i="2"/>
  <c r="J169" i="2"/>
  <c r="BF169" i="2"/>
  <c r="BI168" i="2"/>
  <c r="BH168" i="2"/>
  <c r="BG168" i="2"/>
  <c r="BE168" i="2"/>
  <c r="T168" i="2"/>
  <c r="R168" i="2"/>
  <c r="P168" i="2"/>
  <c r="BK168" i="2"/>
  <c r="J168" i="2"/>
  <c r="BF168" i="2"/>
  <c r="BI167" i="2"/>
  <c r="BH167" i="2"/>
  <c r="BG167" i="2"/>
  <c r="BE167" i="2"/>
  <c r="T167" i="2"/>
  <c r="R167" i="2"/>
  <c r="P167" i="2"/>
  <c r="BK167" i="2"/>
  <c r="J167" i="2"/>
  <c r="BF167" i="2"/>
  <c r="BI166" i="2"/>
  <c r="BH166" i="2"/>
  <c r="BG166" i="2"/>
  <c r="BE166" i="2"/>
  <c r="T166" i="2"/>
  <c r="R166" i="2"/>
  <c r="P166" i="2"/>
  <c r="BK166" i="2"/>
  <c r="J166" i="2"/>
  <c r="BF166" i="2"/>
  <c r="BI165" i="2"/>
  <c r="BH165" i="2"/>
  <c r="BG165" i="2"/>
  <c r="BE165" i="2"/>
  <c r="T165" i="2"/>
  <c r="R165" i="2"/>
  <c r="P165" i="2"/>
  <c r="BK165" i="2"/>
  <c r="J165" i="2"/>
  <c r="BF165" i="2"/>
  <c r="BI164" i="2"/>
  <c r="BH164" i="2"/>
  <c r="BG164" i="2"/>
  <c r="BE164" i="2"/>
  <c r="T164" i="2"/>
  <c r="R164" i="2"/>
  <c r="R161" i="2" s="1"/>
  <c r="P164" i="2"/>
  <c r="BK164" i="2"/>
  <c r="J164" i="2"/>
  <c r="BF164" i="2"/>
  <c r="BI163" i="2"/>
  <c r="BH163" i="2"/>
  <c r="BG163" i="2"/>
  <c r="BE163" i="2"/>
  <c r="T163" i="2"/>
  <c r="R163" i="2"/>
  <c r="P163" i="2"/>
  <c r="BK163" i="2"/>
  <c r="J163" i="2"/>
  <c r="BF163" i="2"/>
  <c r="BI162" i="2"/>
  <c r="BH162" i="2"/>
  <c r="BG162" i="2"/>
  <c r="BE162" i="2"/>
  <c r="T162" i="2"/>
  <c r="T161" i="2"/>
  <c r="R162" i="2"/>
  <c r="P162" i="2"/>
  <c r="P161" i="2"/>
  <c r="BK162" i="2"/>
  <c r="J162" i="2"/>
  <c r="BF162" i="2" s="1"/>
  <c r="BI160" i="2"/>
  <c r="BH160" i="2"/>
  <c r="BG160" i="2"/>
  <c r="BE160" i="2"/>
  <c r="T160" i="2"/>
  <c r="T158" i="2" s="1"/>
  <c r="R160" i="2"/>
  <c r="P160" i="2"/>
  <c r="BK160" i="2"/>
  <c r="J160" i="2"/>
  <c r="BF160" i="2" s="1"/>
  <c r="BI159" i="2"/>
  <c r="BH159" i="2"/>
  <c r="BG159" i="2"/>
  <c r="BE159" i="2"/>
  <c r="T159" i="2"/>
  <c r="R159" i="2"/>
  <c r="R158" i="2"/>
  <c r="P159" i="2"/>
  <c r="P158" i="2"/>
  <c r="BK159" i="2"/>
  <c r="BK158" i="2"/>
  <c r="J158" i="2" s="1"/>
  <c r="J100" i="2" s="1"/>
  <c r="J159" i="2"/>
  <c r="BF159" i="2" s="1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 s="1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 s="1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T149" i="2"/>
  <c r="R150" i="2"/>
  <c r="R149" i="2"/>
  <c r="P150" i="2"/>
  <c r="P149" i="2"/>
  <c r="BK150" i="2"/>
  <c r="BK149" i="2" s="1"/>
  <c r="J149" i="2" s="1"/>
  <c r="J99" i="2" s="1"/>
  <c r="J150" i="2"/>
  <c r="BF150" i="2" s="1"/>
  <c r="BI148" i="2"/>
  <c r="BH148" i="2"/>
  <c r="BG148" i="2"/>
  <c r="BE148" i="2"/>
  <c r="T148" i="2"/>
  <c r="R148" i="2"/>
  <c r="P148" i="2"/>
  <c r="BK148" i="2"/>
  <c r="J148" i="2"/>
  <c r="BF148" i="2" s="1"/>
  <c r="BI147" i="2"/>
  <c r="BH147" i="2"/>
  <c r="BG147" i="2"/>
  <c r="BE147" i="2"/>
  <c r="T147" i="2"/>
  <c r="R147" i="2"/>
  <c r="P147" i="2"/>
  <c r="BK147" i="2"/>
  <c r="J147" i="2"/>
  <c r="BF147" i="2" s="1"/>
  <c r="BI146" i="2"/>
  <c r="BH146" i="2"/>
  <c r="BG146" i="2"/>
  <c r="BE146" i="2"/>
  <c r="T146" i="2"/>
  <c r="R146" i="2"/>
  <c r="P146" i="2"/>
  <c r="BK146" i="2"/>
  <c r="J146" i="2"/>
  <c r="BF146" i="2" s="1"/>
  <c r="BI145" i="2"/>
  <c r="BH145" i="2"/>
  <c r="BG145" i="2"/>
  <c r="BE145" i="2"/>
  <c r="T145" i="2"/>
  <c r="R145" i="2"/>
  <c r="P145" i="2"/>
  <c r="BK145" i="2"/>
  <c r="J145" i="2"/>
  <c r="BF145" i="2"/>
  <c r="BI144" i="2"/>
  <c r="BH144" i="2"/>
  <c r="BG144" i="2"/>
  <c r="BE144" i="2"/>
  <c r="T144" i="2"/>
  <c r="R144" i="2"/>
  <c r="P144" i="2"/>
  <c r="BK144" i="2"/>
  <c r="J144" i="2"/>
  <c r="BF144" i="2" s="1"/>
  <c r="BI143" i="2"/>
  <c r="BH143" i="2"/>
  <c r="BG143" i="2"/>
  <c r="BE143" i="2"/>
  <c r="T143" i="2"/>
  <c r="R143" i="2"/>
  <c r="P143" i="2"/>
  <c r="BK143" i="2"/>
  <c r="J143" i="2"/>
  <c r="BF143" i="2" s="1"/>
  <c r="BI142" i="2"/>
  <c r="BH142" i="2"/>
  <c r="BG142" i="2"/>
  <c r="BE142" i="2"/>
  <c r="T142" i="2"/>
  <c r="R142" i="2"/>
  <c r="P142" i="2"/>
  <c r="BK142" i="2"/>
  <c r="J142" i="2"/>
  <c r="BF142" i="2" s="1"/>
  <c r="BI141" i="2"/>
  <c r="BH141" i="2"/>
  <c r="BG141" i="2"/>
  <c r="BE141" i="2"/>
  <c r="T141" i="2"/>
  <c r="R141" i="2"/>
  <c r="P141" i="2"/>
  <c r="BK141" i="2"/>
  <c r="J141" i="2"/>
  <c r="BF141" i="2"/>
  <c r="BI140" i="2"/>
  <c r="BH140" i="2"/>
  <c r="BG140" i="2"/>
  <c r="BE140" i="2"/>
  <c r="T140" i="2"/>
  <c r="R140" i="2"/>
  <c r="P140" i="2"/>
  <c r="BK140" i="2"/>
  <c r="J140" i="2"/>
  <c r="BF140" i="2" s="1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R138" i="2"/>
  <c r="P138" i="2"/>
  <c r="BK138" i="2"/>
  <c r="J138" i="2"/>
  <c r="BF138" i="2" s="1"/>
  <c r="BI137" i="2"/>
  <c r="BH137" i="2"/>
  <c r="BG137" i="2"/>
  <c r="BE137" i="2"/>
  <c r="T137" i="2"/>
  <c r="R137" i="2"/>
  <c r="P137" i="2"/>
  <c r="BK137" i="2"/>
  <c r="J137" i="2"/>
  <c r="BF137" i="2"/>
  <c r="BI136" i="2"/>
  <c r="BH136" i="2"/>
  <c r="BG136" i="2"/>
  <c r="BE136" i="2"/>
  <c r="T136" i="2"/>
  <c r="T133" i="2" s="1"/>
  <c r="R136" i="2"/>
  <c r="P136" i="2"/>
  <c r="BK136" i="2"/>
  <c r="J136" i="2"/>
  <c r="BF136" i="2" s="1"/>
  <c r="BI135" i="2"/>
  <c r="BH135" i="2"/>
  <c r="BG135" i="2"/>
  <c r="BE135" i="2"/>
  <c r="T135" i="2"/>
  <c r="R135" i="2"/>
  <c r="R133" i="2" s="1"/>
  <c r="R132" i="2" s="1"/>
  <c r="P135" i="2"/>
  <c r="P133" i="2" s="1"/>
  <c r="BK135" i="2"/>
  <c r="J135" i="2"/>
  <c r="BF135" i="2" s="1"/>
  <c r="BI134" i="2"/>
  <c r="BH134" i="2"/>
  <c r="BG134" i="2"/>
  <c r="BE134" i="2"/>
  <c r="T134" i="2"/>
  <c r="R134" i="2"/>
  <c r="P134" i="2"/>
  <c r="BK134" i="2"/>
  <c r="J134" i="2"/>
  <c r="BF134" i="2" s="1"/>
  <c r="J128" i="2"/>
  <c r="J127" i="2"/>
  <c r="F127" i="2"/>
  <c r="F125" i="2"/>
  <c r="E123" i="2"/>
  <c r="J92" i="2"/>
  <c r="J91" i="2"/>
  <c r="F91" i="2"/>
  <c r="F89" i="2"/>
  <c r="E87" i="2"/>
  <c r="J18" i="2"/>
  <c r="E18" i="2"/>
  <c r="F128" i="2" s="1"/>
  <c r="F92" i="2"/>
  <c r="J17" i="2"/>
  <c r="J12" i="2"/>
  <c r="J125" i="2" s="1"/>
  <c r="J89" i="2"/>
  <c r="E7" i="2"/>
  <c r="E85" i="2" s="1"/>
  <c r="E121" i="2"/>
  <c r="AS94" i="1"/>
  <c r="L90" i="1"/>
  <c r="AM90" i="1"/>
  <c r="AM89" i="1"/>
  <c r="L89" i="1"/>
  <c r="AM87" i="1"/>
  <c r="L87" i="1"/>
  <c r="L85" i="1"/>
  <c r="BK166" i="3" l="1"/>
  <c r="J166" i="3" s="1"/>
  <c r="J102" i="3" s="1"/>
  <c r="J34" i="3"/>
  <c r="AW96" i="1" s="1"/>
  <c r="F36" i="3"/>
  <c r="BC96" i="1" s="1"/>
  <c r="BK159" i="3"/>
  <c r="J159" i="3" s="1"/>
  <c r="J101" i="3" s="1"/>
  <c r="BK148" i="3"/>
  <c r="J148" i="3" s="1"/>
  <c r="J99" i="3" s="1"/>
  <c r="BK191" i="3"/>
  <c r="J191" i="3" s="1"/>
  <c r="J107" i="3" s="1"/>
  <c r="F33" i="3"/>
  <c r="AZ96" i="1" s="1"/>
  <c r="F36" i="2"/>
  <c r="BC95" i="1" s="1"/>
  <c r="BK180" i="2"/>
  <c r="F35" i="2"/>
  <c r="BB95" i="1" s="1"/>
  <c r="BB94" i="1" s="1"/>
  <c r="AX94" i="1" s="1"/>
  <c r="BK161" i="2"/>
  <c r="J161" i="2" s="1"/>
  <c r="J101" i="2" s="1"/>
  <c r="F37" i="2"/>
  <c r="BD95" i="1" s="1"/>
  <c r="BD94" i="1" s="1"/>
  <c r="W33" i="1" s="1"/>
  <c r="BK133" i="2"/>
  <c r="J133" i="2" s="1"/>
  <c r="J98" i="2" s="1"/>
  <c r="J33" i="2"/>
  <c r="AV95" i="1" s="1"/>
  <c r="BK203" i="2"/>
  <c r="J203" i="2" s="1"/>
  <c r="J108" i="2" s="1"/>
  <c r="J180" i="2"/>
  <c r="J105" i="2" s="1"/>
  <c r="T132" i="2"/>
  <c r="T131" i="2" s="1"/>
  <c r="P132" i="2"/>
  <c r="P131" i="2" s="1"/>
  <c r="AU95" i="1" s="1"/>
  <c r="J34" i="2"/>
  <c r="AW95" i="1" s="1"/>
  <c r="AT95" i="1" s="1"/>
  <c r="BK132" i="2"/>
  <c r="J132" i="3"/>
  <c r="J98" i="3" s="1"/>
  <c r="BK131" i="3"/>
  <c r="R131" i="3"/>
  <c r="P171" i="3"/>
  <c r="P130" i="3" s="1"/>
  <c r="AU96" i="1" s="1"/>
  <c r="R180" i="2"/>
  <c r="R179" i="2" s="1"/>
  <c r="R131" i="2" s="1"/>
  <c r="F34" i="3"/>
  <c r="BA96" i="1" s="1"/>
  <c r="T130" i="3"/>
  <c r="F34" i="2"/>
  <c r="BA95" i="1" s="1"/>
  <c r="F33" i="2"/>
  <c r="AZ95" i="1" s="1"/>
  <c r="J172" i="3"/>
  <c r="J105" i="3" s="1"/>
  <c r="R172" i="3"/>
  <c r="R171" i="3" s="1"/>
  <c r="BK194" i="3"/>
  <c r="J194" i="3" s="1"/>
  <c r="J108" i="3" s="1"/>
  <c r="J33" i="3"/>
  <c r="AV96" i="1" s="1"/>
  <c r="AT96" i="1" s="1"/>
  <c r="W31" i="1" l="1"/>
  <c r="BK183" i="3"/>
  <c r="J183" i="3" s="1"/>
  <c r="J106" i="3" s="1"/>
  <c r="AZ94" i="1"/>
  <c r="W29" i="1" s="1"/>
  <c r="BC94" i="1"/>
  <c r="BK195" i="2"/>
  <c r="J131" i="3"/>
  <c r="J97" i="3" s="1"/>
  <c r="BA94" i="1"/>
  <c r="J132" i="2"/>
  <c r="J97" i="2" s="1"/>
  <c r="AU94" i="1"/>
  <c r="AV94" i="1"/>
  <c r="BK171" i="3"/>
  <c r="J171" i="3" s="1"/>
  <c r="J104" i="3" s="1"/>
  <c r="R130" i="3"/>
  <c r="W32" i="1" l="1"/>
  <c r="AY94" i="1"/>
  <c r="J195" i="2"/>
  <c r="J107" i="2" s="1"/>
  <c r="BK179" i="2"/>
  <c r="AK29" i="1"/>
  <c r="W30" i="1"/>
  <c r="AW94" i="1"/>
  <c r="AK30" i="1" s="1"/>
  <c r="BK130" i="3"/>
  <c r="J130" i="3" s="1"/>
  <c r="J179" i="2" l="1"/>
  <c r="J104" i="2" s="1"/>
  <c r="BK131" i="2"/>
  <c r="J131" i="2" s="1"/>
  <c r="J96" i="3"/>
  <c r="J30" i="3"/>
  <c r="AT94" i="1"/>
  <c r="J96" i="2" l="1"/>
  <c r="J30" i="2"/>
  <c r="AG96" i="1"/>
  <c r="AN96" i="1" s="1"/>
  <c r="J39" i="3"/>
  <c r="J39" i="2" l="1"/>
  <c r="AG95" i="1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<sst xmlns="http://schemas.openxmlformats.org/spreadsheetml/2006/main" count="2385" uniqueCount="452">
  <si>
    <t>Export Komplet</t>
  </si>
  <si>
    <t/>
  </si>
  <si>
    <t>2.0</t>
  </si>
  <si>
    <t>False</t>
  </si>
  <si>
    <t>{a021dfb6-5f07-407f-b701-ca4d389ab45e}</t>
  </si>
  <si>
    <t>&gt;&gt;  skryté stĺpce  &lt;&lt;</t>
  </si>
  <si>
    <t>0,001</t>
  </si>
  <si>
    <t>20</t>
  </si>
  <si>
    <t>0,01</t>
  </si>
  <si>
    <t>v ---  nižšie sa nachádzajú doplnkové a pomocné údaje k zostavám  --- v</t>
  </si>
  <si>
    <t>Kód:</t>
  </si>
  <si>
    <t>Stavba:</t>
  </si>
  <si>
    <t>Revitalizácia verejných priestranstiev v obci Šemetkovce</t>
  </si>
  <si>
    <t>JKSO:</t>
  </si>
  <si>
    <t>KS:</t>
  </si>
  <si>
    <t>Miesto:</t>
  </si>
  <si>
    <t>Obec Šemetkovce</t>
  </si>
  <si>
    <t>Dátum:</t>
  </si>
  <si>
    <t>14. 8. 2019</t>
  </si>
  <si>
    <t>Objednávateľ:</t>
  </si>
  <si>
    <t>IČO:</t>
  </si>
  <si>
    <t>IČ DPH:</t>
  </si>
  <si>
    <t>Zhotoviteľ:</t>
  </si>
  <si>
    <t xml:space="preserve"> </t>
  </si>
  <si>
    <t>Projektant:</t>
  </si>
  <si>
    <t>JM1 s.r.o., Krajná Poľana 56, 090 05 Krajná Poľana</t>
  </si>
  <si>
    <t>True</t>
  </si>
  <si>
    <t>Spracovateľ:</t>
  </si>
  <si>
    <t>Ing. Jozef Feciľak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</si>
  <si>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</si>
  <si>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</si>
  <si>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</si>
  <si>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</si>
  <si>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</si>
  <si>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</si>
  <si>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</si>
  <si>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</si>
  <si>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</si>
  <si>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</si>
  <si>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</si>
  <si>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</si>
  <si>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</si>
  <si>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</si>
  <si>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</si>
  <si>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</si>
  <si>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</si>
  <si>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</si>
  <si>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</si>
  <si>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</si>
  <si>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</si>
  <si>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</si>
  <si>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</si>
  <si>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</si>
  <si>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</si>
  <si>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</si>
  <si>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</si>
  <si>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</si>
  <si>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</si>
  <si>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</si>
  <si>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</si>
  <si>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</si>
  <si>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</si>
  <si>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</si>
  <si>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</si>
  <si>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</si>
  <si>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</si>
  <si>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</si>
  <si>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</si>
  <si>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</si>
  <si>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</si>
  <si>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</si>
  <si>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</si>
  <si>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</si>
  <si>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</si>
  <si>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</si>
  <si>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</si>
  <si>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Priestranstvo pri OcU</t>
  </si>
  <si>
    <t>STA</t>
  </si>
  <si>
    <t>1</t>
  </si>
  <si>
    <t>{ede51ca6-b25a-4327-87c5-5081973007a8}</t>
  </si>
  <si>
    <t>SO 02</t>
  </si>
  <si>
    <t>Priestranstvo pri RD č.9</t>
  </si>
  <si>
    <t>{de89fea5-03e7-476e-a0b7-0662247753d5}</t>
  </si>
  <si>
    <t>KRYCÍ LIST ROZPOČTU</t>
  </si>
  <si>
    <t>Objekt:</t>
  </si>
  <si>
    <t>SO 01 - Priestranstvo pri OcU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</si>
  <si>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</si>
  <si>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</si>
  <si>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</si>
  <si>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</si>
  <si>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</si>
  <si>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</si>
  <si>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</si>
  <si>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</si>
  <si>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</si>
  <si>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</si>
  <si>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9 - Ostatné konštrukcie a práce-búranie</t>
  </si>
  <si>
    <t xml:space="preserve">      99 - Presun hmôt HSV</t>
  </si>
  <si>
    <t>PSV - Práce a dodávky PSV</t>
  </si>
  <si>
    <t xml:space="preserve">    711 - Izolácie proti vode a vlhkosti</t>
  </si>
  <si>
    <t xml:space="preserve">    762 - Konštrukcie tesárske</t>
  </si>
  <si>
    <t xml:space="preserve">    764 - Konštrukcie klampiarske</t>
  </si>
  <si>
    <t xml:space="preserve">      765 - Konštrukcie - krytiny tvrdé</t>
  </si>
  <si>
    <t xml:space="preserve">    766 - Konštrukcie stolárske</t>
  </si>
  <si>
    <t xml:space="preserve">      767 - Konštrukcie doplnkové kovové</t>
  </si>
  <si>
    <t xml:space="preserve">    783 - Dokončovacie práce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</si>
  <si>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</si>
  <si>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</si>
  <si>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</si>
  <si>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</si>
  <si>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</si>
  <si>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</si>
  <si>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</si>
  <si>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</si>
  <si>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</si>
  <si>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</si>
  <si>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</si>
  <si>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</si>
  <si>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</si>
  <si>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</si>
  <si>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</si>
  <si>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</si>
  <si>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</si>
  <si>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111101101</t>
  </si>
  <si>
    <t>Odstránenie travín a tŕstia s príp. nutným premiestnením a s uložením na hromady do 50 m, pri celkovej ploche do 1000m2</t>
  </si>
  <si>
    <t>m2</t>
  </si>
  <si>
    <t>4</t>
  </si>
  <si>
    <t>2</t>
  </si>
  <si>
    <t>-1623196798</t>
  </si>
  <si>
    <t>114203103</t>
  </si>
  <si>
    <t>Rozobratie dlažby z lomového kameňa alebo betónových tvárnic do cementovej malty</t>
  </si>
  <si>
    <t>m3</t>
  </si>
  <si>
    <t>-1315983330</t>
  </si>
  <si>
    <t>3</t>
  </si>
  <si>
    <t>122201101</t>
  </si>
  <si>
    <t>Odkopávka a prekopávka nezapažená v hornine 3, do 100 m3</t>
  </si>
  <si>
    <t>235189708</t>
  </si>
  <si>
    <t>132201101</t>
  </si>
  <si>
    <t>Výkop ryhy do šírky 600 mm v horn.3 do 100 m3</t>
  </si>
  <si>
    <t>-881298497</t>
  </si>
  <si>
    <t>5</t>
  </si>
  <si>
    <t>133201101</t>
  </si>
  <si>
    <t>Výkop šachty zapaženej, hornina 3 do 100 m3</t>
  </si>
  <si>
    <t>1275747149</t>
  </si>
  <si>
    <t>6</t>
  </si>
  <si>
    <t>162301102</t>
  </si>
  <si>
    <t xml:space="preserve">Vodorovné premiestnenie výkopku  po spevnenej ceste z  horniny tr.1-4,  do 100 m3 na vzdialenosť do 1000 m </t>
  </si>
  <si>
    <t>173645912</t>
  </si>
  <si>
    <t>7</t>
  </si>
  <si>
    <t>171201101</t>
  </si>
  <si>
    <t>Uloženie sypaniny do násypov s rozprestretím sypaniny vo vrstvách a s hrubým urovnaním nezhutnených</t>
  </si>
  <si>
    <t>1604602829</t>
  </si>
  <si>
    <t>8</t>
  </si>
  <si>
    <t>175101101</t>
  </si>
  <si>
    <t>Obsyp potrubia s kamenivom fr. 16-32mm bez prehodenia sypaniny</t>
  </si>
  <si>
    <t>-131336947</t>
  </si>
  <si>
    <t>9</t>
  </si>
  <si>
    <t>M</t>
  </si>
  <si>
    <t>583310001500</t>
  </si>
  <si>
    <t>Kamenivo ťažené hrubé frakcia 16-22 mm, STN EN 12620 + A1</t>
  </si>
  <si>
    <t>t</t>
  </si>
  <si>
    <t>131233623</t>
  </si>
  <si>
    <t>10</t>
  </si>
  <si>
    <t>180402111</t>
  </si>
  <si>
    <t>Založenie trávnika parkového výsevom v rovine do 1:5</t>
  </si>
  <si>
    <t>-2020952548</t>
  </si>
  <si>
    <t>11</t>
  </si>
  <si>
    <t>005720001400</t>
  </si>
  <si>
    <t>Osivá tráv - semená parkovej zmesi</t>
  </si>
  <si>
    <t>kg</t>
  </si>
  <si>
    <t>93462662</t>
  </si>
  <si>
    <t>12</t>
  </si>
  <si>
    <t>181101102</t>
  </si>
  <si>
    <t>Úprava pláne v zárezoch v hornine 1-4 so zhutnením</t>
  </si>
  <si>
    <t>-1987468663</t>
  </si>
  <si>
    <t>13</t>
  </si>
  <si>
    <t>181301105</t>
  </si>
  <si>
    <t>Rozprestretie ornice v rovine, plocha do 500 m2, hr. do 300 mm</t>
  </si>
  <si>
    <t>2011247724</t>
  </si>
  <si>
    <t>14</t>
  </si>
  <si>
    <t>103640000100</t>
  </si>
  <si>
    <t>Zemina pre terénne úpravy - ornica</t>
  </si>
  <si>
    <t>175917077</t>
  </si>
  <si>
    <t>15</t>
  </si>
  <si>
    <t>182101101</t>
  </si>
  <si>
    <t>Svahovanie trvalých svahov v zárezoch v hornine triedy 1-4</t>
  </si>
  <si>
    <t>1238965877</t>
  </si>
  <si>
    <t>Zakladanie</t>
  </si>
  <si>
    <t>16</t>
  </si>
  <si>
    <t>211971121</t>
  </si>
  <si>
    <t>Zhotov. oplášt. výplne z geotext. v ryhe alebo v záreze pri rozvinutej šírke oplášt. od 0 do 2, 5 m</t>
  </si>
  <si>
    <t>1335436259</t>
  </si>
  <si>
    <t>17</t>
  </si>
  <si>
    <t>693110001200</t>
  </si>
  <si>
    <t>Geotextília polypropylénová PP 300, šírka 1,75-3,5 m, dĺžka 90 m, hrúbka 2,7 mm, netkaná</t>
  </si>
  <si>
    <t>1343387511</t>
  </si>
  <si>
    <t>18</t>
  </si>
  <si>
    <t>212752125</t>
  </si>
  <si>
    <t>Trativody z flexodrenážnych rúr DN 100</t>
  </si>
  <si>
    <t>m</t>
  </si>
  <si>
    <t>-1892413176</t>
  </si>
  <si>
    <t>19</t>
  </si>
  <si>
    <t>271573001</t>
  </si>
  <si>
    <t>Násyp pod základové  konštrukcie so zhutnením zo štrkopiesku fr.0-32 mm</t>
  </si>
  <si>
    <t>-751199753</t>
  </si>
  <si>
    <t>5833719100</t>
  </si>
  <si>
    <t>Štrkopiesok fr. 16-32 mm</t>
  </si>
  <si>
    <t>-939276187</t>
  </si>
  <si>
    <t>21</t>
  </si>
  <si>
    <t>274313611</t>
  </si>
  <si>
    <t>Betón základových pásov, prostý tr. C 16/20</t>
  </si>
  <si>
    <t>-974493612</t>
  </si>
  <si>
    <t>22</t>
  </si>
  <si>
    <t>274362021</t>
  </si>
  <si>
    <t>Výstuž základových pásov zo zvár. sietí KARI</t>
  </si>
  <si>
    <t>-2038228542</t>
  </si>
  <si>
    <t>23</t>
  </si>
  <si>
    <t>275313611</t>
  </si>
  <si>
    <t>Betón základových pätiek,  prostý tr.C 16/20</t>
  </si>
  <si>
    <t>1214655026</t>
  </si>
  <si>
    <t>Zvislé a kompletné konštrukcie</t>
  </si>
  <si>
    <t>24</t>
  </si>
  <si>
    <t>311211125</t>
  </si>
  <si>
    <t>Murivo nadzákladové z lomového kameňa neoprac. pod omietku obojstranne lícované na maltu MVC-2, 5</t>
  </si>
  <si>
    <t>-778633330</t>
  </si>
  <si>
    <t>25</t>
  </si>
  <si>
    <t>311311911</t>
  </si>
  <si>
    <t>Výplň nadzákladových múrov z betónu prostého tr. C 16/20</t>
  </si>
  <si>
    <t>1187745862</t>
  </si>
  <si>
    <t>Komunikácie</t>
  </si>
  <si>
    <t>26</t>
  </si>
  <si>
    <t>564831111</t>
  </si>
  <si>
    <t>Podklad zo štrkodrviny fr.0-16mm s rozprestretím a zhutnením, po zhutnení hr. 100 mm</t>
  </si>
  <si>
    <t>-810521405</t>
  </si>
  <si>
    <t>27</t>
  </si>
  <si>
    <t>564851111</t>
  </si>
  <si>
    <t>Podklad zo štrkodrviny fr.16-32mm s rozprestretím a zhutnením, po zhutnení hr. 150 mm</t>
  </si>
  <si>
    <t>-2133492387</t>
  </si>
  <si>
    <t>28</t>
  </si>
  <si>
    <t>564851111R</t>
  </si>
  <si>
    <t>Podklad zo štrkodrviny fr.8-16mm s rozprestretím a zhutnením, po zhutnení hr. 150 mm</t>
  </si>
  <si>
    <t>-1903330940</t>
  </si>
  <si>
    <t>29</t>
  </si>
  <si>
    <t>567114211</t>
  </si>
  <si>
    <t>Podklad z podkladového betónu PB II tr. C 16/20 hr. 100 mm</t>
  </si>
  <si>
    <t>-1222919852</t>
  </si>
  <si>
    <t>30</t>
  </si>
  <si>
    <t>567124214</t>
  </si>
  <si>
    <t>Podklad z podkladového betónu PB II tr. C 16/20 hr. 140 mm</t>
  </si>
  <si>
    <t>126478512</t>
  </si>
  <si>
    <t>31</t>
  </si>
  <si>
    <t>919716111</t>
  </si>
  <si>
    <t>Oceľová výstuž podkladného betónu. zo zvar. sietí KARI 150x150x6mm</t>
  </si>
  <si>
    <t>1589491901</t>
  </si>
  <si>
    <t>32</t>
  </si>
  <si>
    <t>594411120</t>
  </si>
  <si>
    <t>Kladenie dlažby z kameňa z nepravidelných tvarov hr. do 10 cm do lôžka cementovej malty hr. 50 mm</t>
  </si>
  <si>
    <t>2087882470</t>
  </si>
  <si>
    <t>33</t>
  </si>
  <si>
    <t>583840001500</t>
  </si>
  <si>
    <t>Dlažba nepravidelného tvaru z lomového kameňa, hrúbka 20-40 mm</t>
  </si>
  <si>
    <t>1091673558</t>
  </si>
  <si>
    <t>Ostatné konštrukcie a práce-búranie</t>
  </si>
  <si>
    <t>34</t>
  </si>
  <si>
    <t>919311116</t>
  </si>
  <si>
    <t>Čelá priepustov z prostého betónu tr. C 25/30 s debnením a ukončujúcou doskou hr.50 mm</t>
  </si>
  <si>
    <t>1199965890</t>
  </si>
  <si>
    <t>35</t>
  </si>
  <si>
    <t>919511011</t>
  </si>
  <si>
    <t>Zhotovenie potrubia rúrových priepustov z betónových rúr do DN 400</t>
  </si>
  <si>
    <t>770916572</t>
  </si>
  <si>
    <t>36</t>
  </si>
  <si>
    <t>936104211</t>
  </si>
  <si>
    <t>Osadenie odpadkového koša do betonovej pätky</t>
  </si>
  <si>
    <t>ks</t>
  </si>
  <si>
    <t>-226710005</t>
  </si>
  <si>
    <t>37</t>
  </si>
  <si>
    <t>553560003800R</t>
  </si>
  <si>
    <t>Betónový odpadkový kôš 450x450x600mm</t>
  </si>
  <si>
    <t>73865302</t>
  </si>
  <si>
    <t>38</t>
  </si>
  <si>
    <t>936941131</t>
  </si>
  <si>
    <t>Osadenie reklamnej vitríny, informačného nosiča kotevnými skrutkami bez zabetónovania nôh na pevný podklad</t>
  </si>
  <si>
    <t>-365957214</t>
  </si>
  <si>
    <t>39</t>
  </si>
  <si>
    <t>553560012300</t>
  </si>
  <si>
    <t>1300936627</t>
  </si>
  <si>
    <t>99</t>
  </si>
  <si>
    <t>Presun hmôt HSV</t>
  </si>
  <si>
    <t>40</t>
  </si>
  <si>
    <t>998235011</t>
  </si>
  <si>
    <t>Presun hmôt pre nástupištia autobusové a ostatné akéhokoľvek rozsahu</t>
  </si>
  <si>
    <t>1916419369</t>
  </si>
  <si>
    <t>PSV</t>
  </si>
  <si>
    <t>Práce a dodávky PSV</t>
  </si>
  <si>
    <t>711</t>
  </si>
  <si>
    <t>Izolácie proti vode a vlhkosti</t>
  </si>
  <si>
    <t>41</t>
  </si>
  <si>
    <t>711132107</t>
  </si>
  <si>
    <t>Zhotovenie izolácie proti zemnej vlhkosti nopovou fóloiu položenou voľne na ploche zvislej</t>
  </si>
  <si>
    <t>1680438826</t>
  </si>
  <si>
    <t>42</t>
  </si>
  <si>
    <t>283230002700</t>
  </si>
  <si>
    <t>Nopová HDPE fólia, výška nopu 8 mm, proti zemnej vlhkosti s radónovou ochranou, pre spodnú stavbu</t>
  </si>
  <si>
    <t>-1146810417</t>
  </si>
  <si>
    <t>43</t>
  </si>
  <si>
    <t>998711101</t>
  </si>
  <si>
    <t>Presun hmôt pre izoláciu proti vode v objektoch výšky do 6 m</t>
  </si>
  <si>
    <t>-587319972</t>
  </si>
  <si>
    <t>762</t>
  </si>
  <si>
    <t>Konštrukcie tesárske</t>
  </si>
  <si>
    <t>44</t>
  </si>
  <si>
    <t>762332120</t>
  </si>
  <si>
    <t>Montáž viazaných konštrukcií krovov striech z reziva priemernej plochy 120-224 cm2</t>
  </si>
  <si>
    <t>1633230470</t>
  </si>
  <si>
    <t>45</t>
  </si>
  <si>
    <t>6051590200</t>
  </si>
  <si>
    <t>Hranol mäkké rezivo - omietané smrekovec akosť I L=400-650cm 150x150mm (vzperky a stĺpy)</t>
  </si>
  <si>
    <t>1749361945</t>
  </si>
  <si>
    <t>46</t>
  </si>
  <si>
    <t>6051591800</t>
  </si>
  <si>
    <t>Hranol mäkké rezivo - omietané smrekovec akosť I L=400-650cm 100x160mm (krokvy)</t>
  </si>
  <si>
    <t>-2010677201</t>
  </si>
  <si>
    <t>47</t>
  </si>
  <si>
    <t>6051594200</t>
  </si>
  <si>
    <t>Hranol mäkké rezivo - omietané smrekovec akosť I L=400-650cm 150x200mm (väznice)</t>
  </si>
  <si>
    <t>-957428862</t>
  </si>
  <si>
    <t>48</t>
  </si>
  <si>
    <t>762341004</t>
  </si>
  <si>
    <t>Montáž debnenia jednoduchých striech, na krokvy a kontralaty z dosiek na zraz</t>
  </si>
  <si>
    <t>-1635564414</t>
  </si>
  <si>
    <t>49</t>
  </si>
  <si>
    <t>6051036400</t>
  </si>
  <si>
    <t xml:space="preserve">Neopracované dosky a fošne neomietané smrek akosť A hr.20mm </t>
  </si>
  <si>
    <t>-245049755</t>
  </si>
  <si>
    <t>50</t>
  </si>
  <si>
    <t>762341251</t>
  </si>
  <si>
    <t>Montáž kontralát pre sklon do 22°</t>
  </si>
  <si>
    <t>538142745</t>
  </si>
  <si>
    <t>51</t>
  </si>
  <si>
    <t>6051506900</t>
  </si>
  <si>
    <t>Hranol mäkké rezivo - omietané smrek hranolček 25-100 cm2 mäkké rezivo, kontralata 50x30mm</t>
  </si>
  <si>
    <t>1733351150</t>
  </si>
  <si>
    <t>52</t>
  </si>
  <si>
    <t>762395000</t>
  </si>
  <si>
    <t>Spojovacie a ochranné prostriedky svorky, dosky, klince, pásová oceľ, vruty</t>
  </si>
  <si>
    <t>227929183</t>
  </si>
  <si>
    <t>53</t>
  </si>
  <si>
    <t>998762102</t>
  </si>
  <si>
    <t>Presun hmôt pre konštrukcie tesárske v objektoch výšky do 12 m</t>
  </si>
  <si>
    <t>65925040</t>
  </si>
  <si>
    <t>764</t>
  </si>
  <si>
    <t>Konštrukcie klampiarske</t>
  </si>
  <si>
    <t>54</t>
  </si>
  <si>
    <t>764751212</t>
  </si>
  <si>
    <t xml:space="preserve">Odpadová rúra zvodová kruhová rovná DN 100 mm </t>
  </si>
  <si>
    <t>946684532</t>
  </si>
  <si>
    <t>55</t>
  </si>
  <si>
    <t>764751232</t>
  </si>
  <si>
    <t xml:space="preserve">Koleno zvodovej rúry DN 100 mm </t>
  </si>
  <si>
    <t>1333892503</t>
  </si>
  <si>
    <t>56</t>
  </si>
  <si>
    <t>764761331</t>
  </si>
  <si>
    <t>Žľab pododkvapový polkruhový 125 mm, vrátane čela, hákov, rohov</t>
  </si>
  <si>
    <t>436094519</t>
  </si>
  <si>
    <t>57</t>
  </si>
  <si>
    <t>764761432</t>
  </si>
  <si>
    <t>Montáž žľabového kotlíka k polkruhovým žľabom</t>
  </si>
  <si>
    <t>-1810821396</t>
  </si>
  <si>
    <t>58</t>
  </si>
  <si>
    <t>5537301140</t>
  </si>
  <si>
    <t xml:space="preserve">Odkvapový systém- žľabový kotlík 125/100, pozink. plech + HB 50 μm </t>
  </si>
  <si>
    <t>185390505</t>
  </si>
  <si>
    <t>59</t>
  </si>
  <si>
    <t>764900003</t>
  </si>
  <si>
    <t>Paropriepustná fólia pod strešnú krytinu, kontaktná - 100g/m2</t>
  </si>
  <si>
    <t>1572355234</t>
  </si>
  <si>
    <t>60</t>
  </si>
  <si>
    <t>998764101</t>
  </si>
  <si>
    <t>Presun hmôt pre konštrukcie klampiarske v objektoch výšky do 6 m</t>
  </si>
  <si>
    <t>-68337150</t>
  </si>
  <si>
    <t>765</t>
  </si>
  <si>
    <t>Konštrukcie - krytiny tvrdé</t>
  </si>
  <si>
    <t>61</t>
  </si>
  <si>
    <t>765362002</t>
  </si>
  <si>
    <t>Zastrešenie z drevených šindľov š. 8 cm s dvojitým prekrytím striech jednoduchých, sklon od 14° do 35°</t>
  </si>
  <si>
    <t>-1819691629</t>
  </si>
  <si>
    <t>62</t>
  </si>
  <si>
    <t>998765101</t>
  </si>
  <si>
    <t>Presun hmôt pre tvrdé krytiny v objektoch výšky do 6 m</t>
  </si>
  <si>
    <t>593085420</t>
  </si>
  <si>
    <t>766</t>
  </si>
  <si>
    <t>Konštrukcie stolárske</t>
  </si>
  <si>
    <t>63</t>
  </si>
  <si>
    <t>766414121</t>
  </si>
  <si>
    <t>Montáž oblož. stien, stĺpov a pilierov do 5 m2,smrekovcovými, z tvrdých drevín, veľ. do 0,6 m2</t>
  </si>
  <si>
    <t>-2080711554</t>
  </si>
  <si>
    <t>64</t>
  </si>
  <si>
    <t>611920005900</t>
  </si>
  <si>
    <t>Drevený obklad tatranský profil, hrúbka 17 mm, šírka 150 mm, smrek, I. trieda</t>
  </si>
  <si>
    <t>656736440</t>
  </si>
  <si>
    <t>65</t>
  </si>
  <si>
    <t>766492100R</t>
  </si>
  <si>
    <t>Ostatné - montáž lavíc v BUS zastávke, kotvenie do steny</t>
  </si>
  <si>
    <t>803507120</t>
  </si>
  <si>
    <t>66</t>
  </si>
  <si>
    <t>6051051500R</t>
  </si>
  <si>
    <t>Lavička z masívu, 2000x400mm, výška 450mm</t>
  </si>
  <si>
    <t>-1968932830</t>
  </si>
  <si>
    <t>67</t>
  </si>
  <si>
    <t>998766101</t>
  </si>
  <si>
    <t>Presun hmot pre konštrukcie stolárske v objektoch výšky do 6 m</t>
  </si>
  <si>
    <t>1588638135</t>
  </si>
  <si>
    <t>767</t>
  </si>
  <si>
    <t>Konštrukcie doplnkové kovové</t>
  </si>
  <si>
    <t>68</t>
  </si>
  <si>
    <t>767995106</t>
  </si>
  <si>
    <t>Demontáž existujúcej oceľovej konštrukcie BUS zastávky</t>
  </si>
  <si>
    <t>1635901245</t>
  </si>
  <si>
    <t>783</t>
  </si>
  <si>
    <t>Dokončovacie práce - nátery</t>
  </si>
  <si>
    <t>69</t>
  </si>
  <si>
    <t>783782203</t>
  </si>
  <si>
    <t>Nátery tesárskych konštrukcií povrchová impregnácia Bochemitom QB</t>
  </si>
  <si>
    <t>-433527619</t>
  </si>
  <si>
    <t>SO 02 - Priestranstvo pri RD č.9</t>
  </si>
  <si>
    <t>183101215</t>
  </si>
  <si>
    <t>Hĺbenie jamiek pre výsadbu v horn. 1-4 s výmenou pôdy do 50% v rovine alebo na svahu do 1:5 objemu nad 0,125 do 0,40 m3</t>
  </si>
  <si>
    <t>1440715169</t>
  </si>
  <si>
    <t>184102114</t>
  </si>
  <si>
    <t>Výsadba dreviny s balom v rovine alebo na svahu do 1:5, priemer balu nad 400 do 500 mm</t>
  </si>
  <si>
    <t>-1751589143</t>
  </si>
  <si>
    <t>026510000100R</t>
  </si>
  <si>
    <t xml:space="preserve">Lipa veľkolistá (Tilia platyphyllos), vysokokmeň, obvod kmeňa do 11cm, výška do 5m   </t>
  </si>
  <si>
    <t>-760369830</t>
  </si>
  <si>
    <t>184801121</t>
  </si>
  <si>
    <t>Ošetrenie vysadených drevín solitérnych, v rovine alebo na svahu do 1:5</t>
  </si>
  <si>
    <t>1514996248</t>
  </si>
  <si>
    <t>184901111</t>
  </si>
  <si>
    <t>Osadenie kolov k drevine s uviazaním, dĺžky kolov do 2 m</t>
  </si>
  <si>
    <t>611190054</t>
  </si>
  <si>
    <t>052170000200</t>
  </si>
  <si>
    <t>Tyč ihličňanová tr. 1, hrúbka 7-8 cm, kus-dĺžky 6 m a viac s kôrou</t>
  </si>
  <si>
    <t>1381855039</t>
  </si>
  <si>
    <t>185804311</t>
  </si>
  <si>
    <t>Zaliatie rastlín vodou, plochy jednotlivo do 20 m2</t>
  </si>
  <si>
    <t>917676998</t>
  </si>
  <si>
    <t>185851111</t>
  </si>
  <si>
    <t>Dovoz vody pre zálievku rastlín na vzdialenosť do 6000 m</t>
  </si>
  <si>
    <t>653132748</t>
  </si>
  <si>
    <t>H. ZADANIE STAVBY</t>
  </si>
  <si>
    <t>Informačná vitrína pre turistov 1000x1500x80mm, drevená konštrukcia, stĺpy 150x150mm, 32xA4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</si>
</sst>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4" borderId="7" xfId="0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opLeftCell="A77" workbookViewId="0">
      <selection activeCell="D5" sqref="D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85" t="s">
        <v>5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8</v>
      </c>
      <c r="BT3" s="14" t="s">
        <v>7</v>
      </c>
    </row>
    <row r="4" spans="1:74" s="1" customFormat="1" ht="24.95" customHeight="1">
      <c r="B4" s="17"/>
      <c r="D4" s="18" t="s">
        <v>450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79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R5" s="17"/>
      <c r="BS5" s="14" t="s">
        <v>6</v>
      </c>
    </row>
    <row r="6" spans="1:74" s="1" customFormat="1" ht="36.950000000000003" customHeight="1">
      <c r="B6" s="17"/>
      <c r="D6" s="22" t="s">
        <v>11</v>
      </c>
      <c r="K6" s="181" t="s">
        <v>12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R6" s="17"/>
      <c r="BS6" s="14" t="s">
        <v>6</v>
      </c>
    </row>
    <row r="7" spans="1:74" s="1" customFormat="1" ht="12" customHeight="1">
      <c r="B7" s="17"/>
      <c r="D7" s="23" t="s">
        <v>13</v>
      </c>
      <c r="K7" s="21" t="s">
        <v>1</v>
      </c>
      <c r="AK7" s="23" t="s">
        <v>14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15</v>
      </c>
      <c r="K8" s="21" t="s">
        <v>16</v>
      </c>
      <c r="AK8" s="23" t="s">
        <v>17</v>
      </c>
      <c r="AN8" s="21" t="s">
        <v>18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19</v>
      </c>
      <c r="AK10" s="23" t="s">
        <v>20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16</v>
      </c>
      <c r="AK11" s="23" t="s">
        <v>21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22</v>
      </c>
      <c r="AK13" s="23" t="s">
        <v>20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23</v>
      </c>
      <c r="AK14" s="23" t="s">
        <v>21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24</v>
      </c>
      <c r="AK16" s="23" t="s">
        <v>20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25</v>
      </c>
      <c r="AK17" s="23" t="s">
        <v>21</v>
      </c>
      <c r="AN17" s="21" t="s">
        <v>1</v>
      </c>
      <c r="AR17" s="17"/>
      <c r="BS17" s="14" t="s">
        <v>26</v>
      </c>
    </row>
    <row r="18" spans="1:71" s="1" customFormat="1" ht="6.95" customHeight="1">
      <c r="B18" s="17"/>
      <c r="AR18" s="17"/>
      <c r="BS18" s="14" t="s">
        <v>8</v>
      </c>
    </row>
    <row r="19" spans="1:71" s="1" customFormat="1" ht="12" customHeight="1">
      <c r="B19" s="17"/>
      <c r="D19" s="23" t="s">
        <v>27</v>
      </c>
      <c r="AK19" s="23" t="s">
        <v>20</v>
      </c>
      <c r="AN19" s="21" t="s">
        <v>1</v>
      </c>
      <c r="AR19" s="17"/>
      <c r="BS19" s="14" t="s">
        <v>8</v>
      </c>
    </row>
    <row r="20" spans="1:71" s="1" customFormat="1" ht="18.399999999999999" customHeight="1">
      <c r="B20" s="17"/>
      <c r="E20" s="21" t="s">
        <v>28</v>
      </c>
      <c r="AK20" s="23" t="s">
        <v>21</v>
      </c>
      <c r="AN20" s="21" t="s">
        <v>1</v>
      </c>
      <c r="AR20" s="17"/>
      <c r="BS20" s="14" t="s">
        <v>26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29</v>
      </c>
      <c r="AR22" s="17"/>
    </row>
    <row r="23" spans="1:71" s="1" customFormat="1" ht="16.5" customHeight="1">
      <c r="B23" s="17"/>
      <c r="E23" s="186" t="s">
        <v>1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7">
        <f>ROUND(AG94,2)</f>
        <v>0</v>
      </c>
      <c r="AL26" s="188"/>
      <c r="AM26" s="188"/>
      <c r="AN26" s="188"/>
      <c r="AO26" s="188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89" t="s">
        <v>31</v>
      </c>
      <c r="M28" s="189"/>
      <c r="N28" s="189"/>
      <c r="O28" s="189"/>
      <c r="P28" s="189"/>
      <c r="Q28" s="26"/>
      <c r="R28" s="26"/>
      <c r="S28" s="26"/>
      <c r="T28" s="26"/>
      <c r="U28" s="26"/>
      <c r="V28" s="26"/>
      <c r="W28" s="189" t="s">
        <v>32</v>
      </c>
      <c r="X28" s="189"/>
      <c r="Y28" s="189"/>
      <c r="Z28" s="189"/>
      <c r="AA28" s="189"/>
      <c r="AB28" s="189"/>
      <c r="AC28" s="189"/>
      <c r="AD28" s="189"/>
      <c r="AE28" s="189"/>
      <c r="AF28" s="26"/>
      <c r="AG28" s="26"/>
      <c r="AH28" s="26"/>
      <c r="AI28" s="26"/>
      <c r="AJ28" s="26"/>
      <c r="AK28" s="189" t="s">
        <v>33</v>
      </c>
      <c r="AL28" s="189"/>
      <c r="AM28" s="189"/>
      <c r="AN28" s="189"/>
      <c r="AO28" s="189"/>
      <c r="AP28" s="26"/>
      <c r="AQ28" s="26"/>
      <c r="AR28" s="27"/>
      <c r="BE28" s="26"/>
    </row>
    <row r="29" spans="1:71" s="3" customFormat="1" ht="14.45" customHeight="1">
      <c r="B29" s="31"/>
      <c r="D29" s="23" t="s">
        <v>34</v>
      </c>
      <c r="F29" s="23" t="s">
        <v>35</v>
      </c>
      <c r="L29" s="184">
        <v>0.2</v>
      </c>
      <c r="M29" s="183"/>
      <c r="N29" s="183"/>
      <c r="O29" s="183"/>
      <c r="P29" s="183"/>
      <c r="W29" s="182">
        <f>ROUND(AZ94, 2)</f>
        <v>0</v>
      </c>
      <c r="X29" s="183"/>
      <c r="Y29" s="183"/>
      <c r="Z29" s="183"/>
      <c r="AA29" s="183"/>
      <c r="AB29" s="183"/>
      <c r="AC29" s="183"/>
      <c r="AD29" s="183"/>
      <c r="AE29" s="183"/>
      <c r="AK29" s="182">
        <f>ROUND(AV94, 2)</f>
        <v>0</v>
      </c>
      <c r="AL29" s="183"/>
      <c r="AM29" s="183"/>
      <c r="AN29" s="183"/>
      <c r="AO29" s="183"/>
      <c r="AR29" s="31"/>
    </row>
    <row r="30" spans="1:71" s="3" customFormat="1" ht="14.45" customHeight="1">
      <c r="B30" s="31"/>
      <c r="F30" s="23" t="s">
        <v>36</v>
      </c>
      <c r="L30" s="184">
        <v>0.2</v>
      </c>
      <c r="M30" s="183"/>
      <c r="N30" s="183"/>
      <c r="O30" s="183"/>
      <c r="P30" s="183"/>
      <c r="W30" s="182">
        <f>ROUND(BA94, 2)</f>
        <v>0</v>
      </c>
      <c r="X30" s="183"/>
      <c r="Y30" s="183"/>
      <c r="Z30" s="183"/>
      <c r="AA30" s="183"/>
      <c r="AB30" s="183"/>
      <c r="AC30" s="183"/>
      <c r="AD30" s="183"/>
      <c r="AE30" s="183"/>
      <c r="AK30" s="182">
        <f>ROUND(AW94, 2)</f>
        <v>0</v>
      </c>
      <c r="AL30" s="183"/>
      <c r="AM30" s="183"/>
      <c r="AN30" s="183"/>
      <c r="AO30" s="183"/>
      <c r="AR30" s="31"/>
    </row>
    <row r="31" spans="1:71" s="3" customFormat="1" ht="14.45" hidden="1" customHeight="1">
      <c r="B31" s="31"/>
      <c r="F31" s="23" t="s">
        <v>37</v>
      </c>
      <c r="L31" s="184">
        <v>0.2</v>
      </c>
      <c r="M31" s="183"/>
      <c r="N31" s="183"/>
      <c r="O31" s="183"/>
      <c r="P31" s="183"/>
      <c r="W31" s="182">
        <f>ROUND(BB94, 2)</f>
        <v>0</v>
      </c>
      <c r="X31" s="183"/>
      <c r="Y31" s="183"/>
      <c r="Z31" s="183"/>
      <c r="AA31" s="183"/>
      <c r="AB31" s="183"/>
      <c r="AC31" s="183"/>
      <c r="AD31" s="183"/>
      <c r="AE31" s="183"/>
      <c r="AK31" s="182">
        <v>0</v>
      </c>
      <c r="AL31" s="183"/>
      <c r="AM31" s="183"/>
      <c r="AN31" s="183"/>
      <c r="AO31" s="183"/>
      <c r="AR31" s="31"/>
    </row>
    <row r="32" spans="1:71" s="3" customFormat="1" ht="14.45" hidden="1" customHeight="1">
      <c r="B32" s="31"/>
      <c r="F32" s="23" t="s">
        <v>38</v>
      </c>
      <c r="L32" s="184">
        <v>0.2</v>
      </c>
      <c r="M32" s="183"/>
      <c r="N32" s="183"/>
      <c r="O32" s="183"/>
      <c r="P32" s="183"/>
      <c r="W32" s="182">
        <f>ROUND(BC94, 2)</f>
        <v>0</v>
      </c>
      <c r="X32" s="183"/>
      <c r="Y32" s="183"/>
      <c r="Z32" s="183"/>
      <c r="AA32" s="183"/>
      <c r="AB32" s="183"/>
      <c r="AC32" s="183"/>
      <c r="AD32" s="183"/>
      <c r="AE32" s="183"/>
      <c r="AK32" s="182">
        <v>0</v>
      </c>
      <c r="AL32" s="183"/>
      <c r="AM32" s="183"/>
      <c r="AN32" s="183"/>
      <c r="AO32" s="183"/>
      <c r="AR32" s="31"/>
    </row>
    <row r="33" spans="1:57" s="3" customFormat="1" ht="14.45" hidden="1" customHeight="1">
      <c r="B33" s="31"/>
      <c r="F33" s="23" t="s">
        <v>39</v>
      </c>
      <c r="L33" s="184">
        <v>0</v>
      </c>
      <c r="M33" s="183"/>
      <c r="N33" s="183"/>
      <c r="O33" s="183"/>
      <c r="P33" s="183"/>
      <c r="W33" s="182">
        <f>ROUND(BD94, 2)</f>
        <v>0</v>
      </c>
      <c r="X33" s="183"/>
      <c r="Y33" s="183"/>
      <c r="Z33" s="183"/>
      <c r="AA33" s="183"/>
      <c r="AB33" s="183"/>
      <c r="AC33" s="183"/>
      <c r="AD33" s="183"/>
      <c r="AE33" s="183"/>
      <c r="AK33" s="182">
        <v>0</v>
      </c>
      <c r="AL33" s="183"/>
      <c r="AM33" s="183"/>
      <c r="AN33" s="183"/>
      <c r="AO33" s="183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41</v>
      </c>
      <c r="U35" s="34"/>
      <c r="V35" s="34"/>
      <c r="W35" s="34"/>
      <c r="X35" s="199" t="s">
        <v>42</v>
      </c>
      <c r="Y35" s="191"/>
      <c r="Z35" s="191"/>
      <c r="AA35" s="191"/>
      <c r="AB35" s="191"/>
      <c r="AC35" s="34"/>
      <c r="AD35" s="34"/>
      <c r="AE35" s="34"/>
      <c r="AF35" s="34"/>
      <c r="AG35" s="34"/>
      <c r="AH35" s="34"/>
      <c r="AI35" s="34"/>
      <c r="AJ35" s="34"/>
      <c r="AK35" s="190">
        <f>SUM(AK26:AK33)</f>
        <v>0</v>
      </c>
      <c r="AL35" s="191"/>
      <c r="AM35" s="191"/>
      <c r="AN35" s="191"/>
      <c r="AO35" s="192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44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45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46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45</v>
      </c>
      <c r="AI60" s="29"/>
      <c r="AJ60" s="29"/>
      <c r="AK60" s="29"/>
      <c r="AL60" s="29"/>
      <c r="AM60" s="39" t="s">
        <v>46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47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48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45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46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45</v>
      </c>
      <c r="AI75" s="29"/>
      <c r="AJ75" s="29"/>
      <c r="AK75" s="29"/>
      <c r="AL75" s="29"/>
      <c r="AM75" s="39" t="s">
        <v>46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49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10</v>
      </c>
      <c r="AR84" s="45"/>
    </row>
    <row r="85" spans="1:91" s="5" customFormat="1" ht="36.950000000000003" customHeight="1">
      <c r="B85" s="46"/>
      <c r="C85" s="47" t="s">
        <v>11</v>
      </c>
      <c r="L85" s="194" t="str">
        <f>K6</f>
        <v>Revitalizácia verejných priestranstiev v obci Šemetkovce</v>
      </c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15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Obec Šemetkovce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17</v>
      </c>
      <c r="AJ87" s="26"/>
      <c r="AK87" s="26"/>
      <c r="AL87" s="26"/>
      <c r="AM87" s="196" t="str">
        <f>IF(AN8= "","",AN8)</f>
        <v>14. 8. 2019</v>
      </c>
      <c r="AN87" s="196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27.95" customHeight="1">
      <c r="A89" s="26"/>
      <c r="B89" s="27"/>
      <c r="C89" s="23" t="s">
        <v>19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Obec Šemetkovce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24</v>
      </c>
      <c r="AJ89" s="26"/>
      <c r="AK89" s="26"/>
      <c r="AL89" s="26"/>
      <c r="AM89" s="170" t="str">
        <f>IF(E17="","",E17)</f>
        <v>JM1 s.r.o., Krajná Poľana 56, 090 05 Krajná Poľana</v>
      </c>
      <c r="AN89" s="171"/>
      <c r="AO89" s="171"/>
      <c r="AP89" s="171"/>
      <c r="AQ89" s="26"/>
      <c r="AR89" s="27"/>
      <c r="AS89" s="166" t="s">
        <v>50</v>
      </c>
      <c r="AT89" s="167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22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170" t="str">
        <f>IF(E20="","",E20)</f>
        <v>Ing. Jozef Feciľak</v>
      </c>
      <c r="AN90" s="171"/>
      <c r="AO90" s="171"/>
      <c r="AP90" s="171"/>
      <c r="AQ90" s="26"/>
      <c r="AR90" s="27"/>
      <c r="AS90" s="168"/>
      <c r="AT90" s="169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68"/>
      <c r="AT91" s="169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93" t="s">
        <v>51</v>
      </c>
      <c r="D92" s="173"/>
      <c r="E92" s="173"/>
      <c r="F92" s="173"/>
      <c r="G92" s="173"/>
      <c r="H92" s="54"/>
      <c r="I92" s="172" t="s">
        <v>52</v>
      </c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97" t="s">
        <v>53</v>
      </c>
      <c r="AH92" s="173"/>
      <c r="AI92" s="173"/>
      <c r="AJ92" s="173"/>
      <c r="AK92" s="173"/>
      <c r="AL92" s="173"/>
      <c r="AM92" s="173"/>
      <c r="AN92" s="172" t="s">
        <v>54</v>
      </c>
      <c r="AO92" s="173"/>
      <c r="AP92" s="174"/>
      <c r="AQ92" s="55" t="s">
        <v>55</v>
      </c>
      <c r="AR92" s="27"/>
      <c r="AS92" s="56" t="s">
        <v>56</v>
      </c>
      <c r="AT92" s="57" t="s">
        <v>57</v>
      </c>
      <c r="AU92" s="57" t="s">
        <v>58</v>
      </c>
      <c r="AV92" s="57" t="s">
        <v>59</v>
      </c>
      <c r="AW92" s="57" t="s">
        <v>60</v>
      </c>
      <c r="AX92" s="57" t="s">
        <v>61</v>
      </c>
      <c r="AY92" s="57" t="s">
        <v>62</v>
      </c>
      <c r="AZ92" s="57" t="s">
        <v>63</v>
      </c>
      <c r="BA92" s="57" t="s">
        <v>64</v>
      </c>
      <c r="BB92" s="57" t="s">
        <v>65</v>
      </c>
      <c r="BC92" s="57" t="s">
        <v>66</v>
      </c>
      <c r="BD92" s="58" t="s">
        <v>67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68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7">
        <f>ROUND(SUM(AG95:AG96),2)</f>
        <v>0</v>
      </c>
      <c r="AH94" s="177"/>
      <c r="AI94" s="177"/>
      <c r="AJ94" s="177"/>
      <c r="AK94" s="177"/>
      <c r="AL94" s="177"/>
      <c r="AM94" s="177"/>
      <c r="AN94" s="178">
        <f>SUM(AG94,AT94)</f>
        <v>0</v>
      </c>
      <c r="AO94" s="178"/>
      <c r="AP94" s="178"/>
      <c r="AQ94" s="66" t="s">
        <v>1</v>
      </c>
      <c r="AR94" s="62"/>
      <c r="AS94" s="67">
        <f>ROUND(SUM(AS95:AS96),2)</f>
        <v>0</v>
      </c>
      <c r="AT94" s="68">
        <f>ROUND(SUM(AV94:AW94),2)</f>
        <v>0</v>
      </c>
      <c r="AU94" s="69">
        <f>ROUND(SUM(AU95:AU96),5)</f>
        <v>295.16717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ROUND(SUM(AZ95:AZ96),2)</f>
        <v>0</v>
      </c>
      <c r="BA94" s="68">
        <f>ROUND(SUM(BA95:BA96),2)</f>
        <v>0</v>
      </c>
      <c r="BB94" s="68">
        <f>ROUND(SUM(BB95:BB96),2)</f>
        <v>0</v>
      </c>
      <c r="BC94" s="68">
        <f>ROUND(SUM(BC95:BC96),2)</f>
        <v>0</v>
      </c>
      <c r="BD94" s="70">
        <f>ROUND(SUM(BD95:BD96),2)</f>
        <v>0</v>
      </c>
      <c r="BS94" s="71" t="s">
        <v>69</v>
      </c>
      <c r="BT94" s="71" t="s">
        <v>70</v>
      </c>
      <c r="BU94" s="72" t="s">
        <v>71</v>
      </c>
      <c r="BV94" s="71" t="s">
        <v>72</v>
      </c>
      <c r="BW94" s="71" t="s">
        <v>4</v>
      </c>
      <c r="BX94" s="71" t="s">
        <v>73</v>
      </c>
      <c r="CL94" s="71" t="s">
        <v>1</v>
      </c>
    </row>
    <row r="95" spans="1:91" s="7" customFormat="1" ht="16.5" customHeight="1">
      <c r="A95" s="73" t="s">
        <v>74</v>
      </c>
      <c r="B95" s="74"/>
      <c r="C95" s="75"/>
      <c r="D95" s="198" t="s">
        <v>75</v>
      </c>
      <c r="E95" s="198"/>
      <c r="F95" s="198"/>
      <c r="G95" s="198"/>
      <c r="H95" s="198"/>
      <c r="I95" s="76"/>
      <c r="J95" s="198" t="s">
        <v>76</v>
      </c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75">
        <f>'SO 01 - Priestranstvo pri...'!J30</f>
        <v>0</v>
      </c>
      <c r="AH95" s="176"/>
      <c r="AI95" s="176"/>
      <c r="AJ95" s="176"/>
      <c r="AK95" s="176"/>
      <c r="AL95" s="176"/>
      <c r="AM95" s="176"/>
      <c r="AN95" s="175">
        <f>SUM(AG95,AT95)</f>
        <v>0</v>
      </c>
      <c r="AO95" s="176"/>
      <c r="AP95" s="176"/>
      <c r="AQ95" s="77" t="s">
        <v>77</v>
      </c>
      <c r="AR95" s="74"/>
      <c r="AS95" s="78">
        <v>0</v>
      </c>
      <c r="AT95" s="79">
        <f>ROUND(SUM(AV95:AW95),2)</f>
        <v>0</v>
      </c>
      <c r="AU95" s="80">
        <f>'SO 01 - Priestranstvo pri...'!P131</f>
        <v>188.06228140000002</v>
      </c>
      <c r="AV95" s="79">
        <f>'SO 01 - Priestranstvo pri...'!J33</f>
        <v>0</v>
      </c>
      <c r="AW95" s="79">
        <f>'SO 01 - Priestranstvo pri...'!J34</f>
        <v>0</v>
      </c>
      <c r="AX95" s="79">
        <f>'SO 01 - Priestranstvo pri...'!J35</f>
        <v>0</v>
      </c>
      <c r="AY95" s="79">
        <f>'SO 01 - Priestranstvo pri...'!J36</f>
        <v>0</v>
      </c>
      <c r="AZ95" s="79">
        <f>'SO 01 - Priestranstvo pri...'!F33</f>
        <v>0</v>
      </c>
      <c r="BA95" s="79">
        <f>'SO 01 - Priestranstvo pri...'!F34</f>
        <v>0</v>
      </c>
      <c r="BB95" s="79">
        <f>'SO 01 - Priestranstvo pri...'!F35</f>
        <v>0</v>
      </c>
      <c r="BC95" s="79">
        <f>'SO 01 - Priestranstvo pri...'!F36</f>
        <v>0</v>
      </c>
      <c r="BD95" s="81">
        <f>'SO 01 - Priestranstvo pri...'!F37</f>
        <v>0</v>
      </c>
      <c r="BT95" s="82" t="s">
        <v>78</v>
      </c>
      <c r="BV95" s="82" t="s">
        <v>72</v>
      </c>
      <c r="BW95" s="82" t="s">
        <v>79</v>
      </c>
      <c r="BX95" s="82" t="s">
        <v>4</v>
      </c>
      <c r="CL95" s="82" t="s">
        <v>1</v>
      </c>
      <c r="CM95" s="82" t="s">
        <v>70</v>
      </c>
    </row>
    <row r="96" spans="1:91" s="7" customFormat="1" ht="16.5" customHeight="1">
      <c r="A96" s="73" t="s">
        <v>74</v>
      </c>
      <c r="B96" s="74"/>
      <c r="C96" s="75"/>
      <c r="D96" s="198" t="s">
        <v>80</v>
      </c>
      <c r="E96" s="198"/>
      <c r="F96" s="198"/>
      <c r="G96" s="198"/>
      <c r="H96" s="198"/>
      <c r="I96" s="76"/>
      <c r="J96" s="198" t="s">
        <v>81</v>
      </c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75">
        <f>'SO 02 - Priestranstvo pri...'!J30</f>
        <v>0</v>
      </c>
      <c r="AH96" s="176"/>
      <c r="AI96" s="176"/>
      <c r="AJ96" s="176"/>
      <c r="AK96" s="176"/>
      <c r="AL96" s="176"/>
      <c r="AM96" s="176"/>
      <c r="AN96" s="175">
        <f>SUM(AG96,AT96)</f>
        <v>0</v>
      </c>
      <c r="AO96" s="176"/>
      <c r="AP96" s="176"/>
      <c r="AQ96" s="77" t="s">
        <v>77</v>
      </c>
      <c r="AR96" s="74"/>
      <c r="AS96" s="83">
        <v>0</v>
      </c>
      <c r="AT96" s="84">
        <f>ROUND(SUM(AV96:AW96),2)</f>
        <v>0</v>
      </c>
      <c r="AU96" s="85">
        <f>'SO 02 - Priestranstvo pri...'!P130</f>
        <v>107.10488840000001</v>
      </c>
      <c r="AV96" s="84">
        <f>'SO 02 - Priestranstvo pri...'!J33</f>
        <v>0</v>
      </c>
      <c r="AW96" s="84">
        <f>'SO 02 - Priestranstvo pri...'!J34</f>
        <v>0</v>
      </c>
      <c r="AX96" s="84">
        <f>'SO 02 - Priestranstvo pri...'!J35</f>
        <v>0</v>
      </c>
      <c r="AY96" s="84">
        <f>'SO 02 - Priestranstvo pri...'!J36</f>
        <v>0</v>
      </c>
      <c r="AZ96" s="84">
        <f>'SO 02 - Priestranstvo pri...'!F33</f>
        <v>0</v>
      </c>
      <c r="BA96" s="84">
        <f>'SO 02 - Priestranstvo pri...'!F34</f>
        <v>0</v>
      </c>
      <c r="BB96" s="84">
        <f>'SO 02 - Priestranstvo pri...'!F35</f>
        <v>0</v>
      </c>
      <c r="BC96" s="84">
        <f>'SO 02 - Priestranstvo pri...'!F36</f>
        <v>0</v>
      </c>
      <c r="BD96" s="86">
        <f>'SO 02 - Priestranstvo pri...'!F37</f>
        <v>0</v>
      </c>
      <c r="BT96" s="82" t="s">
        <v>78</v>
      </c>
      <c r="BV96" s="82" t="s">
        <v>72</v>
      </c>
      <c r="BW96" s="82" t="s">
        <v>82</v>
      </c>
      <c r="BX96" s="82" t="s">
        <v>4</v>
      </c>
      <c r="CL96" s="82" t="s">
        <v>1</v>
      </c>
      <c r="CM96" s="82" t="s">
        <v>70</v>
      </c>
    </row>
    <row r="97" spans="1:57" s="2" customFormat="1" ht="30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s="2" customFormat="1" ht="6.95" customHeight="1">
      <c r="A98" s="26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</sheetData>
  <mergeCells count="44">
    <mergeCell ref="D95:H95"/>
    <mergeCell ref="J95:AF95"/>
    <mergeCell ref="D96:H96"/>
    <mergeCell ref="J96:AF96"/>
    <mergeCell ref="X35:AB35"/>
    <mergeCell ref="AK35:AO35"/>
    <mergeCell ref="C92:G92"/>
    <mergeCell ref="L85:AO85"/>
    <mergeCell ref="AM87:AN87"/>
    <mergeCell ref="I92:AF92"/>
    <mergeCell ref="AG92:AM92"/>
    <mergeCell ref="W29:AE29"/>
    <mergeCell ref="W32:AE32"/>
    <mergeCell ref="W30:AE30"/>
    <mergeCell ref="W31:AE31"/>
    <mergeCell ref="W33:AE33"/>
    <mergeCell ref="AR2:BE2"/>
    <mergeCell ref="E23:AN23"/>
    <mergeCell ref="AK26:AO26"/>
    <mergeCell ref="L28:P28"/>
    <mergeCell ref="W28:AE28"/>
    <mergeCell ref="AK28:AO28"/>
    <mergeCell ref="AN96:AP96"/>
    <mergeCell ref="AG96:AM96"/>
    <mergeCell ref="AG94:AM94"/>
    <mergeCell ref="AN94:AP94"/>
    <mergeCell ref="K5:AO5"/>
    <mergeCell ref="K6:AO6"/>
    <mergeCell ref="AK29:AO29"/>
    <mergeCell ref="L29:P29"/>
    <mergeCell ref="AK30:AO30"/>
    <mergeCell ref="L30:P30"/>
    <mergeCell ref="AK31:AO31"/>
    <mergeCell ref="L31:P31"/>
    <mergeCell ref="AK32:AO32"/>
    <mergeCell ref="L32:P32"/>
    <mergeCell ref="AK33:AO33"/>
    <mergeCell ref="L33:P33"/>
    <mergeCell ref="AS89:AT91"/>
    <mergeCell ref="AM89:AP89"/>
    <mergeCell ref="AM90:AP90"/>
    <mergeCell ref="AN92:AP92"/>
    <mergeCell ref="AN95:AP95"/>
    <mergeCell ref="AG95:AM95"/>
  </mergeCells>
  <hyperlinks>
    <hyperlink ref="A95" location="'SO 01 - Priestranstvo pri...'!C2" display="/" xr:uid="{00000000-0004-0000-0000-000000000000}"/>
    <hyperlink ref="A96" location="'SO 02 - Priestranstvo pri...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16"/>
  <sheetViews>
    <sheetView showGridLines="0" tabSelected="1" topLeftCell="A164" workbookViewId="0">
      <selection activeCell="F176" sqref="F17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85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4" t="s">
        <v>79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83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11</v>
      </c>
      <c r="L6" s="17"/>
    </row>
    <row r="7" spans="1:46" s="1" customFormat="1" ht="16.5" customHeight="1">
      <c r="B7" s="17"/>
      <c r="E7" s="201" t="str">
        <f>'Rekapitulácia stavby'!K6</f>
        <v>Revitalizácia verejných priestranstiev v obci Šemetkovce</v>
      </c>
      <c r="F7" s="202"/>
      <c r="G7" s="202"/>
      <c r="H7" s="202"/>
      <c r="L7" s="17"/>
    </row>
    <row r="8" spans="1:46" s="2" customFormat="1" ht="12" customHeight="1">
      <c r="A8" s="26"/>
      <c r="B8" s="27"/>
      <c r="C8" s="26"/>
      <c r="D8" s="23" t="s">
        <v>84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4" t="s">
        <v>85</v>
      </c>
      <c r="F9" s="200"/>
      <c r="G9" s="200"/>
      <c r="H9" s="200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13</v>
      </c>
      <c r="E11" s="26"/>
      <c r="F11" s="21" t="s">
        <v>1</v>
      </c>
      <c r="G11" s="26"/>
      <c r="H11" s="26"/>
      <c r="I11" s="23" t="s">
        <v>14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15</v>
      </c>
      <c r="E12" s="26"/>
      <c r="F12" s="21" t="s">
        <v>16</v>
      </c>
      <c r="G12" s="26"/>
      <c r="H12" s="26"/>
      <c r="I12" s="23" t="s">
        <v>17</v>
      </c>
      <c r="J12" s="49" t="str">
        <f>'Rekapitulácia stavby'!AN8</f>
        <v>14. 8. 2019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16</v>
      </c>
      <c r="F15" s="26"/>
      <c r="G15" s="26"/>
      <c r="H15" s="26"/>
      <c r="I15" s="23" t="s">
        <v>21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9" t="str">
        <f>'Rekapitulácia stavby'!E14</f>
        <v xml:space="preserve"> </v>
      </c>
      <c r="F18" s="179"/>
      <c r="G18" s="179"/>
      <c r="H18" s="179"/>
      <c r="I18" s="23" t="s">
        <v>21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25</v>
      </c>
      <c r="F21" s="26"/>
      <c r="G21" s="26"/>
      <c r="H21" s="26"/>
      <c r="I21" s="23" t="s">
        <v>21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28</v>
      </c>
      <c r="F24" s="26"/>
      <c r="G24" s="26"/>
      <c r="H24" s="26"/>
      <c r="I24" s="23" t="s">
        <v>21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86" t="s">
        <v>1</v>
      </c>
      <c r="F27" s="186"/>
      <c r="G27" s="186"/>
      <c r="H27" s="186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ROUND(J131,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ROUND((SUM(BE131:BE215)),  2)</f>
        <v>0</v>
      </c>
      <c r="G33" s="26"/>
      <c r="H33" s="26"/>
      <c r="I33" s="95">
        <v>0.2</v>
      </c>
      <c r="J33" s="94">
        <f>ROUND(((SUM(BE131:BE215))*I33),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ROUND((SUM(BF131:BF215)),  2)</f>
        <v>0</v>
      </c>
      <c r="G34" s="26"/>
      <c r="H34" s="26"/>
      <c r="I34" s="95">
        <v>0.2</v>
      </c>
      <c r="J34" s="94">
        <f>ROUND(((SUM(BF131:BF215))*I34),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37</v>
      </c>
      <c r="F35" s="94">
        <f>ROUND((SUM(BG131:BG215)),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38</v>
      </c>
      <c r="F36" s="94">
        <f>ROUND((SUM(BH131:BH215)),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39</v>
      </c>
      <c r="F37" s="94">
        <f>ROUND((SUM(BI131:BI215)),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1" t="str">
        <f>E7</f>
        <v>Revitalizácia verejných priestranstiev v obci Šemetkovce</v>
      </c>
      <c r="F85" s="202"/>
      <c r="G85" s="202"/>
      <c r="H85" s="202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4" t="str">
        <f>E9</f>
        <v>SO 01 - Priestranstvo pri OcU</v>
      </c>
      <c r="F87" s="200"/>
      <c r="G87" s="200"/>
      <c r="H87" s="200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15</v>
      </c>
      <c r="D89" s="26"/>
      <c r="E89" s="26"/>
      <c r="F89" s="21" t="str">
        <f>F12</f>
        <v>Obec Šemetkovce</v>
      </c>
      <c r="G89" s="26"/>
      <c r="H89" s="26"/>
      <c r="I89" s="23" t="s">
        <v>17</v>
      </c>
      <c r="J89" s="49" t="str">
        <f>IF(J12="","",J12)</f>
        <v>14. 8. 2019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43.15" customHeight="1">
      <c r="A91" s="26"/>
      <c r="B91" s="27"/>
      <c r="C91" s="23" t="s">
        <v>19</v>
      </c>
      <c r="D91" s="26"/>
      <c r="E91" s="26"/>
      <c r="F91" s="21" t="str">
        <f>E15</f>
        <v>Obec Šemetkovce</v>
      </c>
      <c r="G91" s="26"/>
      <c r="H91" s="26"/>
      <c r="I91" s="23" t="s">
        <v>24</v>
      </c>
      <c r="J91" s="24" t="str">
        <f>E21</f>
        <v>JM1 s.r.o., Krajná Poľana 56, 090 05 Krajná Poľana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>Ing. Jozef Feciľak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87</v>
      </c>
      <c r="D94" s="96"/>
      <c r="E94" s="96"/>
      <c r="F94" s="96"/>
      <c r="G94" s="96"/>
      <c r="H94" s="96"/>
      <c r="I94" s="96"/>
      <c r="J94" s="105" t="s">
        <v>88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89</v>
      </c>
      <c r="D96" s="26"/>
      <c r="E96" s="26"/>
      <c r="F96" s="26"/>
      <c r="G96" s="26"/>
      <c r="H96" s="26"/>
      <c r="I96" s="26"/>
      <c r="J96" s="65">
        <f>J131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90</v>
      </c>
    </row>
    <row r="97" spans="1:31" s="9" customFormat="1" ht="24.95" customHeight="1">
      <c r="B97" s="107"/>
      <c r="D97" s="108" t="s">
        <v>91</v>
      </c>
      <c r="E97" s="109"/>
      <c r="F97" s="109"/>
      <c r="G97" s="109"/>
      <c r="H97" s="109"/>
      <c r="I97" s="109"/>
      <c r="J97" s="110">
        <f>J132</f>
        <v>0</v>
      </c>
      <c r="L97" s="107"/>
    </row>
    <row r="98" spans="1:31" s="10" customFormat="1" ht="19.899999999999999" customHeight="1">
      <c r="B98" s="111"/>
      <c r="D98" s="112" t="s">
        <v>92</v>
      </c>
      <c r="E98" s="113"/>
      <c r="F98" s="113"/>
      <c r="G98" s="113"/>
      <c r="H98" s="113"/>
      <c r="I98" s="113"/>
      <c r="J98" s="114">
        <f>J133</f>
        <v>0</v>
      </c>
      <c r="L98" s="111"/>
    </row>
    <row r="99" spans="1:31" s="10" customFormat="1" ht="19.899999999999999" customHeight="1">
      <c r="B99" s="111"/>
      <c r="D99" s="112" t="s">
        <v>93</v>
      </c>
      <c r="E99" s="113"/>
      <c r="F99" s="113"/>
      <c r="G99" s="113"/>
      <c r="H99" s="113"/>
      <c r="I99" s="113"/>
      <c r="J99" s="114">
        <f>J149</f>
        <v>0</v>
      </c>
      <c r="L99" s="111"/>
    </row>
    <row r="100" spans="1:31" s="10" customFormat="1" ht="19.899999999999999" customHeight="1">
      <c r="B100" s="111"/>
      <c r="D100" s="112" t="s">
        <v>94</v>
      </c>
      <c r="E100" s="113"/>
      <c r="F100" s="113"/>
      <c r="G100" s="113"/>
      <c r="H100" s="113"/>
      <c r="I100" s="113"/>
      <c r="J100" s="114">
        <f>J158</f>
        <v>0</v>
      </c>
      <c r="L100" s="111"/>
    </row>
    <row r="101" spans="1:31" s="10" customFormat="1" ht="19.899999999999999" customHeight="1">
      <c r="B101" s="111"/>
      <c r="D101" s="112" t="s">
        <v>95</v>
      </c>
      <c r="E101" s="113"/>
      <c r="F101" s="113"/>
      <c r="G101" s="113"/>
      <c r="H101" s="113"/>
      <c r="I101" s="113"/>
      <c r="J101" s="114">
        <f>J161</f>
        <v>0</v>
      </c>
      <c r="L101" s="111"/>
    </row>
    <row r="102" spans="1:31" s="10" customFormat="1" ht="19.899999999999999" customHeight="1">
      <c r="B102" s="111"/>
      <c r="D102" s="112" t="s">
        <v>96</v>
      </c>
      <c r="E102" s="113"/>
      <c r="F102" s="113"/>
      <c r="G102" s="113"/>
      <c r="H102" s="113"/>
      <c r="I102" s="113"/>
      <c r="J102" s="114">
        <f>J170</f>
        <v>0</v>
      </c>
      <c r="L102" s="111"/>
    </row>
    <row r="103" spans="1:31" s="10" customFormat="1" ht="14.85" customHeight="1">
      <c r="B103" s="111"/>
      <c r="D103" s="112" t="s">
        <v>97</v>
      </c>
      <c r="E103" s="113"/>
      <c r="F103" s="113"/>
      <c r="G103" s="113"/>
      <c r="H103" s="113"/>
      <c r="I103" s="113"/>
      <c r="J103" s="114">
        <f>J177</f>
        <v>0</v>
      </c>
      <c r="L103" s="111"/>
    </row>
    <row r="104" spans="1:31" s="9" customFormat="1" ht="24.95" customHeight="1">
      <c r="B104" s="107"/>
      <c r="D104" s="108" t="s">
        <v>98</v>
      </c>
      <c r="E104" s="109"/>
      <c r="F104" s="109"/>
      <c r="G104" s="109"/>
      <c r="H104" s="109"/>
      <c r="I104" s="109"/>
      <c r="J104" s="110">
        <f>J179</f>
        <v>0</v>
      </c>
      <c r="L104" s="107"/>
    </row>
    <row r="105" spans="1:31" s="10" customFormat="1" ht="19.899999999999999" customHeight="1">
      <c r="B105" s="111"/>
      <c r="D105" s="112" t="s">
        <v>99</v>
      </c>
      <c r="E105" s="113"/>
      <c r="F105" s="113"/>
      <c r="G105" s="113"/>
      <c r="H105" s="113"/>
      <c r="I105" s="113"/>
      <c r="J105" s="114">
        <f>J180</f>
        <v>0</v>
      </c>
      <c r="L105" s="111"/>
    </row>
    <row r="106" spans="1:31" s="10" customFormat="1" ht="19.899999999999999" customHeight="1">
      <c r="B106" s="111"/>
      <c r="D106" s="112" t="s">
        <v>100</v>
      </c>
      <c r="E106" s="113"/>
      <c r="F106" s="113"/>
      <c r="G106" s="113"/>
      <c r="H106" s="113"/>
      <c r="I106" s="113"/>
      <c r="J106" s="114">
        <f>J184</f>
        <v>0</v>
      </c>
      <c r="L106" s="111"/>
    </row>
    <row r="107" spans="1:31" s="10" customFormat="1" ht="19.899999999999999" customHeight="1">
      <c r="B107" s="111"/>
      <c r="D107" s="112" t="s">
        <v>101</v>
      </c>
      <c r="E107" s="113"/>
      <c r="F107" s="113"/>
      <c r="G107" s="113"/>
      <c r="H107" s="113"/>
      <c r="I107" s="113"/>
      <c r="J107" s="114">
        <f>J195</f>
        <v>0</v>
      </c>
      <c r="L107" s="111"/>
    </row>
    <row r="108" spans="1:31" s="10" customFormat="1" ht="14.85" customHeight="1">
      <c r="B108" s="111"/>
      <c r="D108" s="112" t="s">
        <v>102</v>
      </c>
      <c r="E108" s="113"/>
      <c r="F108" s="113"/>
      <c r="G108" s="113"/>
      <c r="H108" s="113"/>
      <c r="I108" s="113"/>
      <c r="J108" s="114">
        <f>J203</f>
        <v>0</v>
      </c>
      <c r="L108" s="111"/>
    </row>
    <row r="109" spans="1:31" s="10" customFormat="1" ht="19.899999999999999" customHeight="1">
      <c r="B109" s="111"/>
      <c r="D109" s="112" t="s">
        <v>103</v>
      </c>
      <c r="E109" s="113"/>
      <c r="F109" s="113"/>
      <c r="G109" s="113"/>
      <c r="H109" s="113"/>
      <c r="I109" s="113"/>
      <c r="J109" s="114">
        <f>J206</f>
        <v>0</v>
      </c>
      <c r="L109" s="111"/>
    </row>
    <row r="110" spans="1:31" s="10" customFormat="1" ht="14.85" customHeight="1">
      <c r="B110" s="111"/>
      <c r="D110" s="112" t="s">
        <v>104</v>
      </c>
      <c r="E110" s="113"/>
      <c r="F110" s="113"/>
      <c r="G110" s="113"/>
      <c r="H110" s="113"/>
      <c r="I110" s="113"/>
      <c r="J110" s="114">
        <f>J212</f>
        <v>0</v>
      </c>
      <c r="L110" s="111"/>
    </row>
    <row r="111" spans="1:31" s="10" customFormat="1" ht="19.899999999999999" customHeight="1">
      <c r="B111" s="111"/>
      <c r="D111" s="112" t="s">
        <v>105</v>
      </c>
      <c r="E111" s="113"/>
      <c r="F111" s="113"/>
      <c r="G111" s="113"/>
      <c r="H111" s="113"/>
      <c r="I111" s="113"/>
      <c r="J111" s="114">
        <f>J214</f>
        <v>0</v>
      </c>
      <c r="L111" s="111"/>
    </row>
    <row r="112" spans="1:31" s="2" customFormat="1" ht="21.7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5" customHeight="1">
      <c r="A113" s="26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7" spans="1:31" s="2" customFormat="1" ht="6.95" customHeight="1">
      <c r="A117" s="26"/>
      <c r="B117" s="43"/>
      <c r="C117" s="44"/>
      <c r="D117" s="44"/>
      <c r="E117" s="44"/>
      <c r="F117" s="44"/>
      <c r="G117" s="44"/>
      <c r="H117" s="44"/>
      <c r="I117" s="44"/>
      <c r="J117" s="44"/>
      <c r="K117" s="44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24.95" customHeight="1">
      <c r="A118" s="26"/>
      <c r="B118" s="27"/>
      <c r="C118" s="18" t="s">
        <v>106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11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>
      <c r="A121" s="26"/>
      <c r="B121" s="27"/>
      <c r="C121" s="26"/>
      <c r="D121" s="26"/>
      <c r="E121" s="201" t="str">
        <f>E7</f>
        <v>Revitalizácia verejných priestranstiev v obci Šemetkovce</v>
      </c>
      <c r="F121" s="202"/>
      <c r="G121" s="202"/>
      <c r="H121" s="202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84</v>
      </c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6.5" customHeight="1">
      <c r="A123" s="26"/>
      <c r="B123" s="27"/>
      <c r="C123" s="26"/>
      <c r="D123" s="26"/>
      <c r="E123" s="194" t="str">
        <f>E9</f>
        <v>SO 01 - Priestranstvo pri OcU</v>
      </c>
      <c r="F123" s="200"/>
      <c r="G123" s="200"/>
      <c r="H123" s="200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15</v>
      </c>
      <c r="D125" s="26"/>
      <c r="E125" s="26"/>
      <c r="F125" s="21" t="str">
        <f>F12</f>
        <v>Obec Šemetkovce</v>
      </c>
      <c r="G125" s="26"/>
      <c r="H125" s="26"/>
      <c r="I125" s="23" t="s">
        <v>17</v>
      </c>
      <c r="J125" s="49" t="str">
        <f>IF(J12="","",J12)</f>
        <v>14. 8. 2019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43.15" customHeight="1">
      <c r="A127" s="26"/>
      <c r="B127" s="27"/>
      <c r="C127" s="23" t="s">
        <v>19</v>
      </c>
      <c r="D127" s="26"/>
      <c r="E127" s="26"/>
      <c r="F127" s="21" t="str">
        <f>E15</f>
        <v>Obec Šemetkovce</v>
      </c>
      <c r="G127" s="26"/>
      <c r="H127" s="26"/>
      <c r="I127" s="23" t="s">
        <v>24</v>
      </c>
      <c r="J127" s="24" t="str">
        <f>E21</f>
        <v>JM1 s.r.o., Krajná Poľana 56, 090 05 Krajná Poľana</v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22</v>
      </c>
      <c r="D128" s="26"/>
      <c r="E128" s="26"/>
      <c r="F128" s="21" t="str">
        <f>IF(E18="","",E18)</f>
        <v xml:space="preserve"> </v>
      </c>
      <c r="G128" s="26"/>
      <c r="H128" s="26"/>
      <c r="I128" s="23" t="s">
        <v>27</v>
      </c>
      <c r="J128" s="24" t="str">
        <f>E24</f>
        <v>Ing. Jozef Feciľak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0.3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11" customFormat="1" ht="29.25" customHeight="1">
      <c r="A130" s="115"/>
      <c r="B130" s="116"/>
      <c r="C130" s="117" t="s">
        <v>107</v>
      </c>
      <c r="D130" s="118" t="s">
        <v>55</v>
      </c>
      <c r="E130" s="118" t="s">
        <v>51</v>
      </c>
      <c r="F130" s="118" t="s">
        <v>52</v>
      </c>
      <c r="G130" s="118" t="s">
        <v>108</v>
      </c>
      <c r="H130" s="118" t="s">
        <v>109</v>
      </c>
      <c r="I130" s="118" t="s">
        <v>110</v>
      </c>
      <c r="J130" s="119" t="s">
        <v>88</v>
      </c>
      <c r="K130" s="120" t="s">
        <v>111</v>
      </c>
      <c r="L130" s="121"/>
      <c r="M130" s="56" t="s">
        <v>1</v>
      </c>
      <c r="N130" s="57" t="s">
        <v>34</v>
      </c>
      <c r="O130" s="57" t="s">
        <v>112</v>
      </c>
      <c r="P130" s="57" t="s">
        <v>113</v>
      </c>
      <c r="Q130" s="57" t="s">
        <v>114</v>
      </c>
      <c r="R130" s="57" t="s">
        <v>115</v>
      </c>
      <c r="S130" s="57" t="s">
        <v>116</v>
      </c>
      <c r="T130" s="58" t="s">
        <v>117</v>
      </c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</row>
    <row r="131" spans="1:65" s="2" customFormat="1" ht="22.9" customHeight="1">
      <c r="A131" s="26"/>
      <c r="B131" s="27"/>
      <c r="C131" s="63" t="s">
        <v>89</v>
      </c>
      <c r="D131" s="26"/>
      <c r="E131" s="26"/>
      <c r="F131" s="26"/>
      <c r="G131" s="26"/>
      <c r="H131" s="26"/>
      <c r="I131" s="26"/>
      <c r="J131" s="122">
        <f>BK131</f>
        <v>0</v>
      </c>
      <c r="K131" s="26"/>
      <c r="L131" s="27"/>
      <c r="M131" s="59"/>
      <c r="N131" s="50"/>
      <c r="O131" s="60"/>
      <c r="P131" s="123">
        <f>P132+P179</f>
        <v>188.06228140000002</v>
      </c>
      <c r="Q131" s="60"/>
      <c r="R131" s="123">
        <f>R132+R179</f>
        <v>70.119429440000005</v>
      </c>
      <c r="S131" s="60"/>
      <c r="T131" s="124">
        <f>T132+T179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T131" s="14" t="s">
        <v>69</v>
      </c>
      <c r="AU131" s="14" t="s">
        <v>90</v>
      </c>
      <c r="BK131" s="125">
        <f>BK132+BK179</f>
        <v>0</v>
      </c>
    </row>
    <row r="132" spans="1:65" s="12" customFormat="1" ht="25.9" customHeight="1">
      <c r="B132" s="126"/>
      <c r="D132" s="127" t="s">
        <v>69</v>
      </c>
      <c r="E132" s="128" t="s">
        <v>118</v>
      </c>
      <c r="F132" s="128" t="s">
        <v>119</v>
      </c>
      <c r="J132" s="129">
        <f>BK132</f>
        <v>0</v>
      </c>
      <c r="L132" s="126"/>
      <c r="M132" s="130"/>
      <c r="N132" s="131"/>
      <c r="O132" s="131"/>
      <c r="P132" s="132">
        <f>P133+P149+P158+P161+P170</f>
        <v>134.73563300000001</v>
      </c>
      <c r="Q132" s="131"/>
      <c r="R132" s="132">
        <f>R133+R149+R158+R161+R170</f>
        <v>68.841831040000002</v>
      </c>
      <c r="S132" s="131"/>
      <c r="T132" s="133">
        <f>T133+T149+T158+T161+T170</f>
        <v>0</v>
      </c>
      <c r="AR132" s="127" t="s">
        <v>78</v>
      </c>
      <c r="AT132" s="134" t="s">
        <v>69</v>
      </c>
      <c r="AU132" s="134" t="s">
        <v>70</v>
      </c>
      <c r="AY132" s="127" t="s">
        <v>120</v>
      </c>
      <c r="BK132" s="135">
        <f>BK133+BK149+BK158+BK161+BK170</f>
        <v>0</v>
      </c>
    </row>
    <row r="133" spans="1:65" s="12" customFormat="1" ht="22.9" customHeight="1">
      <c r="B133" s="126"/>
      <c r="D133" s="127" t="s">
        <v>69</v>
      </c>
      <c r="E133" s="136" t="s">
        <v>78</v>
      </c>
      <c r="F133" s="136" t="s">
        <v>121</v>
      </c>
      <c r="J133" s="137">
        <f>BK133</f>
        <v>0</v>
      </c>
      <c r="L133" s="126"/>
      <c r="M133" s="130"/>
      <c r="N133" s="131"/>
      <c r="O133" s="131"/>
      <c r="P133" s="132">
        <f>SUM(P134:P148)</f>
        <v>78.758414000000002</v>
      </c>
      <c r="Q133" s="131"/>
      <c r="R133" s="132">
        <f>SUM(R134:R148)</f>
        <v>25.548717999999997</v>
      </c>
      <c r="S133" s="131"/>
      <c r="T133" s="133">
        <f>SUM(T134:T148)</f>
        <v>0</v>
      </c>
      <c r="AR133" s="127" t="s">
        <v>78</v>
      </c>
      <c r="AT133" s="134" t="s">
        <v>69</v>
      </c>
      <c r="AU133" s="134" t="s">
        <v>78</v>
      </c>
      <c r="AY133" s="127" t="s">
        <v>120</v>
      </c>
      <c r="BK133" s="135">
        <f>SUM(BK134:BK148)</f>
        <v>0</v>
      </c>
    </row>
    <row r="134" spans="1:65" s="2" customFormat="1" ht="36" customHeight="1">
      <c r="A134" s="26"/>
      <c r="B134" s="138"/>
      <c r="C134" s="139" t="s">
        <v>78</v>
      </c>
      <c r="D134" s="139" t="s">
        <v>122</v>
      </c>
      <c r="E134" s="140" t="s">
        <v>123</v>
      </c>
      <c r="F134" s="141" t="s">
        <v>124</v>
      </c>
      <c r="G134" s="142" t="s">
        <v>125</v>
      </c>
      <c r="H134" s="143">
        <v>25.75</v>
      </c>
      <c r="I134" s="143"/>
      <c r="J134" s="144">
        <f t="shared" ref="J134:J148" si="0">ROUND(I134*H134,2)</f>
        <v>0</v>
      </c>
      <c r="K134" s="145"/>
      <c r="L134" s="27"/>
      <c r="M134" s="146" t="s">
        <v>1</v>
      </c>
      <c r="N134" s="147" t="s">
        <v>36</v>
      </c>
      <c r="O134" s="148">
        <v>0.01</v>
      </c>
      <c r="P134" s="148">
        <f t="shared" ref="P134:P148" si="1">O134*H134</f>
        <v>0.25750000000000001</v>
      </c>
      <c r="Q134" s="148">
        <v>0</v>
      </c>
      <c r="R134" s="148">
        <f t="shared" ref="R134:R148" si="2">Q134*H134</f>
        <v>0</v>
      </c>
      <c r="S134" s="148">
        <v>0</v>
      </c>
      <c r="T134" s="149">
        <f t="shared" ref="T134:T148" si="3"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126</v>
      </c>
      <c r="AT134" s="150" t="s">
        <v>122</v>
      </c>
      <c r="AU134" s="150" t="s">
        <v>127</v>
      </c>
      <c r="AY134" s="14" t="s">
        <v>120</v>
      </c>
      <c r="BE134" s="151">
        <f t="shared" ref="BE134:BE148" si="4">IF(N134="základná",J134,0)</f>
        <v>0</v>
      </c>
      <c r="BF134" s="151">
        <f t="shared" ref="BF134:BF148" si="5">IF(N134="znížená",J134,0)</f>
        <v>0</v>
      </c>
      <c r="BG134" s="151">
        <f t="shared" ref="BG134:BG148" si="6">IF(N134="zákl. prenesená",J134,0)</f>
        <v>0</v>
      </c>
      <c r="BH134" s="151">
        <f t="shared" ref="BH134:BH148" si="7">IF(N134="zníž. prenesená",J134,0)</f>
        <v>0</v>
      </c>
      <c r="BI134" s="151">
        <f t="shared" ref="BI134:BI148" si="8">IF(N134="nulová",J134,0)</f>
        <v>0</v>
      </c>
      <c r="BJ134" s="14" t="s">
        <v>127</v>
      </c>
      <c r="BK134" s="151">
        <f t="shared" ref="BK134:BK148" si="9">ROUND(I134*H134,2)</f>
        <v>0</v>
      </c>
      <c r="BL134" s="14" t="s">
        <v>126</v>
      </c>
      <c r="BM134" s="150" t="s">
        <v>128</v>
      </c>
    </row>
    <row r="135" spans="1:65" s="2" customFormat="1" ht="24" customHeight="1">
      <c r="A135" s="26"/>
      <c r="B135" s="138"/>
      <c r="C135" s="139" t="s">
        <v>127</v>
      </c>
      <c r="D135" s="139" t="s">
        <v>122</v>
      </c>
      <c r="E135" s="140" t="s">
        <v>129</v>
      </c>
      <c r="F135" s="141" t="s">
        <v>130</v>
      </c>
      <c r="G135" s="142" t="s">
        <v>131</v>
      </c>
      <c r="H135" s="143">
        <v>2.25</v>
      </c>
      <c r="I135" s="143"/>
      <c r="J135" s="144">
        <f t="shared" si="0"/>
        <v>0</v>
      </c>
      <c r="K135" s="145"/>
      <c r="L135" s="27"/>
      <c r="M135" s="146" t="s">
        <v>1</v>
      </c>
      <c r="N135" s="147" t="s">
        <v>36</v>
      </c>
      <c r="O135" s="148">
        <v>3.7160000000000002</v>
      </c>
      <c r="P135" s="148">
        <f t="shared" si="1"/>
        <v>8.3610000000000007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126</v>
      </c>
      <c r="AT135" s="150" t="s">
        <v>122</v>
      </c>
      <c r="AU135" s="150" t="s">
        <v>127</v>
      </c>
      <c r="AY135" s="14" t="s">
        <v>120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127</v>
      </c>
      <c r="BK135" s="151">
        <f t="shared" si="9"/>
        <v>0</v>
      </c>
      <c r="BL135" s="14" t="s">
        <v>126</v>
      </c>
      <c r="BM135" s="150" t="s">
        <v>132</v>
      </c>
    </row>
    <row r="136" spans="1:65" s="2" customFormat="1" ht="24" customHeight="1">
      <c r="A136" s="26"/>
      <c r="B136" s="138"/>
      <c r="C136" s="139" t="s">
        <v>133</v>
      </c>
      <c r="D136" s="139" t="s">
        <v>122</v>
      </c>
      <c r="E136" s="140" t="s">
        <v>134</v>
      </c>
      <c r="F136" s="141" t="s">
        <v>135</v>
      </c>
      <c r="G136" s="142" t="s">
        <v>131</v>
      </c>
      <c r="H136" s="143">
        <v>34.75</v>
      </c>
      <c r="I136" s="143"/>
      <c r="J136" s="144">
        <f t="shared" si="0"/>
        <v>0</v>
      </c>
      <c r="K136" s="145"/>
      <c r="L136" s="27"/>
      <c r="M136" s="146" t="s">
        <v>1</v>
      </c>
      <c r="N136" s="147" t="s">
        <v>36</v>
      </c>
      <c r="O136" s="148">
        <v>0</v>
      </c>
      <c r="P136" s="148">
        <f t="shared" si="1"/>
        <v>0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126</v>
      </c>
      <c r="AT136" s="150" t="s">
        <v>122</v>
      </c>
      <c r="AU136" s="150" t="s">
        <v>127</v>
      </c>
      <c r="AY136" s="14" t="s">
        <v>120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127</v>
      </c>
      <c r="BK136" s="151">
        <f t="shared" si="9"/>
        <v>0</v>
      </c>
      <c r="BL136" s="14" t="s">
        <v>126</v>
      </c>
      <c r="BM136" s="150" t="s">
        <v>136</v>
      </c>
    </row>
    <row r="137" spans="1:65" s="2" customFormat="1" ht="16.5" customHeight="1">
      <c r="A137" s="26"/>
      <c r="B137" s="138"/>
      <c r="C137" s="139" t="s">
        <v>126</v>
      </c>
      <c r="D137" s="139" t="s">
        <v>122</v>
      </c>
      <c r="E137" s="140" t="s">
        <v>137</v>
      </c>
      <c r="F137" s="141" t="s">
        <v>138</v>
      </c>
      <c r="G137" s="142" t="s">
        <v>131</v>
      </c>
      <c r="H137" s="143">
        <v>12.98</v>
      </c>
      <c r="I137" s="143"/>
      <c r="J137" s="144">
        <f t="shared" si="0"/>
        <v>0</v>
      </c>
      <c r="K137" s="145"/>
      <c r="L137" s="27"/>
      <c r="M137" s="146" t="s">
        <v>1</v>
      </c>
      <c r="N137" s="147" t="s">
        <v>36</v>
      </c>
      <c r="O137" s="148">
        <v>2.5139999999999998</v>
      </c>
      <c r="P137" s="148">
        <f t="shared" si="1"/>
        <v>32.631720000000001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126</v>
      </c>
      <c r="AT137" s="150" t="s">
        <v>122</v>
      </c>
      <c r="AU137" s="150" t="s">
        <v>127</v>
      </c>
      <c r="AY137" s="14" t="s">
        <v>120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127</v>
      </c>
      <c r="BK137" s="151">
        <f t="shared" si="9"/>
        <v>0</v>
      </c>
      <c r="BL137" s="14" t="s">
        <v>126</v>
      </c>
      <c r="BM137" s="150" t="s">
        <v>139</v>
      </c>
    </row>
    <row r="138" spans="1:65" s="2" customFormat="1" ht="16.5" customHeight="1">
      <c r="A138" s="26"/>
      <c r="B138" s="138"/>
      <c r="C138" s="139" t="s">
        <v>140</v>
      </c>
      <c r="D138" s="139" t="s">
        <v>122</v>
      </c>
      <c r="E138" s="140" t="s">
        <v>141</v>
      </c>
      <c r="F138" s="141" t="s">
        <v>142</v>
      </c>
      <c r="G138" s="142" t="s">
        <v>131</v>
      </c>
      <c r="H138" s="143">
        <v>0.60799999999999998</v>
      </c>
      <c r="I138" s="143"/>
      <c r="J138" s="144">
        <f t="shared" si="0"/>
        <v>0</v>
      </c>
      <c r="K138" s="145"/>
      <c r="L138" s="27"/>
      <c r="M138" s="146" t="s">
        <v>1</v>
      </c>
      <c r="N138" s="147" t="s">
        <v>36</v>
      </c>
      <c r="O138" s="148">
        <v>2.9609999999999999</v>
      </c>
      <c r="P138" s="148">
        <f t="shared" si="1"/>
        <v>1.8002879999999999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126</v>
      </c>
      <c r="AT138" s="150" t="s">
        <v>122</v>
      </c>
      <c r="AU138" s="150" t="s">
        <v>127</v>
      </c>
      <c r="AY138" s="14" t="s">
        <v>120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127</v>
      </c>
      <c r="BK138" s="151">
        <f t="shared" si="9"/>
        <v>0</v>
      </c>
      <c r="BL138" s="14" t="s">
        <v>126</v>
      </c>
      <c r="BM138" s="150" t="s">
        <v>143</v>
      </c>
    </row>
    <row r="139" spans="1:65" s="2" customFormat="1" ht="36" customHeight="1">
      <c r="A139" s="26"/>
      <c r="B139" s="138"/>
      <c r="C139" s="139" t="s">
        <v>144</v>
      </c>
      <c r="D139" s="139" t="s">
        <v>122</v>
      </c>
      <c r="E139" s="140" t="s">
        <v>145</v>
      </c>
      <c r="F139" s="141" t="s">
        <v>146</v>
      </c>
      <c r="G139" s="142" t="s">
        <v>131</v>
      </c>
      <c r="H139" s="143">
        <v>48.338000000000001</v>
      </c>
      <c r="I139" s="143"/>
      <c r="J139" s="144">
        <f t="shared" si="0"/>
        <v>0</v>
      </c>
      <c r="K139" s="145"/>
      <c r="L139" s="27"/>
      <c r="M139" s="146" t="s">
        <v>1</v>
      </c>
      <c r="N139" s="147" t="s">
        <v>36</v>
      </c>
      <c r="O139" s="148">
        <v>5.6000000000000001E-2</v>
      </c>
      <c r="P139" s="148">
        <f t="shared" si="1"/>
        <v>2.706928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126</v>
      </c>
      <c r="AT139" s="150" t="s">
        <v>122</v>
      </c>
      <c r="AU139" s="150" t="s">
        <v>127</v>
      </c>
      <c r="AY139" s="14" t="s">
        <v>120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127</v>
      </c>
      <c r="BK139" s="151">
        <f t="shared" si="9"/>
        <v>0</v>
      </c>
      <c r="BL139" s="14" t="s">
        <v>126</v>
      </c>
      <c r="BM139" s="150" t="s">
        <v>147</v>
      </c>
    </row>
    <row r="140" spans="1:65" s="2" customFormat="1" ht="36" customHeight="1">
      <c r="A140" s="26"/>
      <c r="B140" s="138"/>
      <c r="C140" s="139" t="s">
        <v>148</v>
      </c>
      <c r="D140" s="139" t="s">
        <v>122</v>
      </c>
      <c r="E140" s="140" t="s">
        <v>149</v>
      </c>
      <c r="F140" s="141" t="s">
        <v>150</v>
      </c>
      <c r="G140" s="142" t="s">
        <v>131</v>
      </c>
      <c r="H140" s="143">
        <v>48.338000000000001</v>
      </c>
      <c r="I140" s="143"/>
      <c r="J140" s="144">
        <f t="shared" si="0"/>
        <v>0</v>
      </c>
      <c r="K140" s="145"/>
      <c r="L140" s="27"/>
      <c r="M140" s="146" t="s">
        <v>1</v>
      </c>
      <c r="N140" s="147" t="s">
        <v>36</v>
      </c>
      <c r="O140" s="148">
        <v>3.1E-2</v>
      </c>
      <c r="P140" s="148">
        <f t="shared" si="1"/>
        <v>1.498478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126</v>
      </c>
      <c r="AT140" s="150" t="s">
        <v>122</v>
      </c>
      <c r="AU140" s="150" t="s">
        <v>127</v>
      </c>
      <c r="AY140" s="14" t="s">
        <v>120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127</v>
      </c>
      <c r="BK140" s="151">
        <f t="shared" si="9"/>
        <v>0</v>
      </c>
      <c r="BL140" s="14" t="s">
        <v>126</v>
      </c>
      <c r="BM140" s="150" t="s">
        <v>151</v>
      </c>
    </row>
    <row r="141" spans="1:65" s="2" customFormat="1" ht="24" customHeight="1">
      <c r="A141" s="26"/>
      <c r="B141" s="138"/>
      <c r="C141" s="139" t="s">
        <v>152</v>
      </c>
      <c r="D141" s="139" t="s">
        <v>122</v>
      </c>
      <c r="E141" s="140" t="s">
        <v>153</v>
      </c>
      <c r="F141" s="141" t="s">
        <v>154</v>
      </c>
      <c r="G141" s="142" t="s">
        <v>131</v>
      </c>
      <c r="H141" s="143">
        <v>11</v>
      </c>
      <c r="I141" s="143"/>
      <c r="J141" s="144">
        <f t="shared" si="0"/>
        <v>0</v>
      </c>
      <c r="K141" s="145"/>
      <c r="L141" s="27"/>
      <c r="M141" s="146" t="s">
        <v>1</v>
      </c>
      <c r="N141" s="147" t="s">
        <v>36</v>
      </c>
      <c r="O141" s="148">
        <v>1.5009999999999999</v>
      </c>
      <c r="P141" s="148">
        <f t="shared" si="1"/>
        <v>16.510999999999999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126</v>
      </c>
      <c r="AT141" s="150" t="s">
        <v>122</v>
      </c>
      <c r="AU141" s="150" t="s">
        <v>127</v>
      </c>
      <c r="AY141" s="14" t="s">
        <v>120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4" t="s">
        <v>127</v>
      </c>
      <c r="BK141" s="151">
        <f t="shared" si="9"/>
        <v>0</v>
      </c>
      <c r="BL141" s="14" t="s">
        <v>126</v>
      </c>
      <c r="BM141" s="150" t="s">
        <v>155</v>
      </c>
    </row>
    <row r="142" spans="1:65" s="2" customFormat="1" ht="24" customHeight="1">
      <c r="A142" s="26"/>
      <c r="B142" s="138"/>
      <c r="C142" s="152" t="s">
        <v>156</v>
      </c>
      <c r="D142" s="152" t="s">
        <v>157</v>
      </c>
      <c r="E142" s="153" t="s">
        <v>158</v>
      </c>
      <c r="F142" s="154" t="s">
        <v>159</v>
      </c>
      <c r="G142" s="155" t="s">
        <v>160</v>
      </c>
      <c r="H142" s="156">
        <v>18.7</v>
      </c>
      <c r="I142" s="156"/>
      <c r="J142" s="157">
        <f t="shared" si="0"/>
        <v>0</v>
      </c>
      <c r="K142" s="158"/>
      <c r="L142" s="159"/>
      <c r="M142" s="160" t="s">
        <v>1</v>
      </c>
      <c r="N142" s="161" t="s">
        <v>36</v>
      </c>
      <c r="O142" s="148">
        <v>0</v>
      </c>
      <c r="P142" s="148">
        <f t="shared" si="1"/>
        <v>0</v>
      </c>
      <c r="Q142" s="148">
        <v>1</v>
      </c>
      <c r="R142" s="148">
        <f t="shared" si="2"/>
        <v>18.7</v>
      </c>
      <c r="S142" s="148">
        <v>0</v>
      </c>
      <c r="T142" s="14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152</v>
      </c>
      <c r="AT142" s="150" t="s">
        <v>157</v>
      </c>
      <c r="AU142" s="150" t="s">
        <v>127</v>
      </c>
      <c r="AY142" s="14" t="s">
        <v>120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4" t="s">
        <v>127</v>
      </c>
      <c r="BK142" s="151">
        <f t="shared" si="9"/>
        <v>0</v>
      </c>
      <c r="BL142" s="14" t="s">
        <v>126</v>
      </c>
      <c r="BM142" s="150" t="s">
        <v>161</v>
      </c>
    </row>
    <row r="143" spans="1:65" s="2" customFormat="1" ht="16.5" customHeight="1">
      <c r="A143" s="26"/>
      <c r="B143" s="138"/>
      <c r="C143" s="139" t="s">
        <v>162</v>
      </c>
      <c r="D143" s="139" t="s">
        <v>122</v>
      </c>
      <c r="E143" s="140" t="s">
        <v>163</v>
      </c>
      <c r="F143" s="141" t="s">
        <v>164</v>
      </c>
      <c r="G143" s="142" t="s">
        <v>125</v>
      </c>
      <c r="H143" s="143">
        <v>23.25</v>
      </c>
      <c r="I143" s="143"/>
      <c r="J143" s="144">
        <f t="shared" si="0"/>
        <v>0</v>
      </c>
      <c r="K143" s="145"/>
      <c r="L143" s="27"/>
      <c r="M143" s="146" t="s">
        <v>1</v>
      </c>
      <c r="N143" s="147" t="s">
        <v>36</v>
      </c>
      <c r="O143" s="148">
        <v>6.0999999999999999E-2</v>
      </c>
      <c r="P143" s="148">
        <f t="shared" si="1"/>
        <v>1.41825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126</v>
      </c>
      <c r="AT143" s="150" t="s">
        <v>122</v>
      </c>
      <c r="AU143" s="150" t="s">
        <v>127</v>
      </c>
      <c r="AY143" s="14" t="s">
        <v>120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4" t="s">
        <v>127</v>
      </c>
      <c r="BK143" s="151">
        <f t="shared" si="9"/>
        <v>0</v>
      </c>
      <c r="BL143" s="14" t="s">
        <v>126</v>
      </c>
      <c r="BM143" s="150" t="s">
        <v>165</v>
      </c>
    </row>
    <row r="144" spans="1:65" s="2" customFormat="1" ht="16.5" customHeight="1">
      <c r="A144" s="26"/>
      <c r="B144" s="138"/>
      <c r="C144" s="152" t="s">
        <v>166</v>
      </c>
      <c r="D144" s="152" t="s">
        <v>157</v>
      </c>
      <c r="E144" s="153" t="s">
        <v>167</v>
      </c>
      <c r="F144" s="154" t="s">
        <v>168</v>
      </c>
      <c r="G144" s="155" t="s">
        <v>169</v>
      </c>
      <c r="H144" s="156">
        <v>0.71799999999999997</v>
      </c>
      <c r="I144" s="156"/>
      <c r="J144" s="157">
        <f t="shared" si="0"/>
        <v>0</v>
      </c>
      <c r="K144" s="158"/>
      <c r="L144" s="159"/>
      <c r="M144" s="160" t="s">
        <v>1</v>
      </c>
      <c r="N144" s="161" t="s">
        <v>36</v>
      </c>
      <c r="O144" s="148">
        <v>0</v>
      </c>
      <c r="P144" s="148">
        <f t="shared" si="1"/>
        <v>0</v>
      </c>
      <c r="Q144" s="148">
        <v>1E-3</v>
      </c>
      <c r="R144" s="148">
        <f t="shared" si="2"/>
        <v>7.18E-4</v>
      </c>
      <c r="S144" s="148">
        <v>0</v>
      </c>
      <c r="T144" s="149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152</v>
      </c>
      <c r="AT144" s="150" t="s">
        <v>157</v>
      </c>
      <c r="AU144" s="150" t="s">
        <v>127</v>
      </c>
      <c r="AY144" s="14" t="s">
        <v>120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4" t="s">
        <v>127</v>
      </c>
      <c r="BK144" s="151">
        <f t="shared" si="9"/>
        <v>0</v>
      </c>
      <c r="BL144" s="14" t="s">
        <v>126</v>
      </c>
      <c r="BM144" s="150" t="s">
        <v>170</v>
      </c>
    </row>
    <row r="145" spans="1:65" s="2" customFormat="1" ht="16.5" customHeight="1">
      <c r="A145" s="26"/>
      <c r="B145" s="138"/>
      <c r="C145" s="139" t="s">
        <v>171</v>
      </c>
      <c r="D145" s="139" t="s">
        <v>122</v>
      </c>
      <c r="E145" s="140" t="s">
        <v>172</v>
      </c>
      <c r="F145" s="141" t="s">
        <v>173</v>
      </c>
      <c r="G145" s="142" t="s">
        <v>125</v>
      </c>
      <c r="H145" s="143">
        <v>13.5</v>
      </c>
      <c r="I145" s="143"/>
      <c r="J145" s="144">
        <f t="shared" si="0"/>
        <v>0</v>
      </c>
      <c r="K145" s="145"/>
      <c r="L145" s="27"/>
      <c r="M145" s="146" t="s">
        <v>1</v>
      </c>
      <c r="N145" s="147" t="s">
        <v>36</v>
      </c>
      <c r="O145" s="148">
        <v>1.7000000000000001E-2</v>
      </c>
      <c r="P145" s="148">
        <f t="shared" si="1"/>
        <v>0.22950000000000001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126</v>
      </c>
      <c r="AT145" s="150" t="s">
        <v>122</v>
      </c>
      <c r="AU145" s="150" t="s">
        <v>127</v>
      </c>
      <c r="AY145" s="14" t="s">
        <v>120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4" t="s">
        <v>127</v>
      </c>
      <c r="BK145" s="151">
        <f t="shared" si="9"/>
        <v>0</v>
      </c>
      <c r="BL145" s="14" t="s">
        <v>126</v>
      </c>
      <c r="BM145" s="150" t="s">
        <v>174</v>
      </c>
    </row>
    <row r="146" spans="1:65" s="2" customFormat="1" ht="24" customHeight="1">
      <c r="A146" s="26"/>
      <c r="B146" s="138"/>
      <c r="C146" s="139" t="s">
        <v>175</v>
      </c>
      <c r="D146" s="139" t="s">
        <v>122</v>
      </c>
      <c r="E146" s="140" t="s">
        <v>176</v>
      </c>
      <c r="F146" s="141" t="s">
        <v>177</v>
      </c>
      <c r="G146" s="142" t="s">
        <v>125</v>
      </c>
      <c r="H146" s="143">
        <v>20.75</v>
      </c>
      <c r="I146" s="143"/>
      <c r="J146" s="144">
        <f t="shared" si="0"/>
        <v>0</v>
      </c>
      <c r="K146" s="145"/>
      <c r="L146" s="27"/>
      <c r="M146" s="146" t="s">
        <v>1</v>
      </c>
      <c r="N146" s="147" t="s">
        <v>36</v>
      </c>
      <c r="O146" s="148">
        <v>0.57399999999999995</v>
      </c>
      <c r="P146" s="148">
        <f t="shared" si="1"/>
        <v>11.910499999999999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126</v>
      </c>
      <c r="AT146" s="150" t="s">
        <v>122</v>
      </c>
      <c r="AU146" s="150" t="s">
        <v>127</v>
      </c>
      <c r="AY146" s="14" t="s">
        <v>120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4" t="s">
        <v>127</v>
      </c>
      <c r="BK146" s="151">
        <f t="shared" si="9"/>
        <v>0</v>
      </c>
      <c r="BL146" s="14" t="s">
        <v>126</v>
      </c>
      <c r="BM146" s="150" t="s">
        <v>178</v>
      </c>
    </row>
    <row r="147" spans="1:65" s="2" customFormat="1" ht="16.5" customHeight="1">
      <c r="A147" s="26"/>
      <c r="B147" s="138"/>
      <c r="C147" s="152" t="s">
        <v>179</v>
      </c>
      <c r="D147" s="152" t="s">
        <v>157</v>
      </c>
      <c r="E147" s="153" t="s">
        <v>180</v>
      </c>
      <c r="F147" s="154" t="s">
        <v>181</v>
      </c>
      <c r="G147" s="155" t="s">
        <v>160</v>
      </c>
      <c r="H147" s="156">
        <v>6.8479999999999999</v>
      </c>
      <c r="I147" s="156"/>
      <c r="J147" s="157">
        <f t="shared" si="0"/>
        <v>0</v>
      </c>
      <c r="K147" s="158"/>
      <c r="L147" s="159"/>
      <c r="M147" s="160" t="s">
        <v>1</v>
      </c>
      <c r="N147" s="161" t="s">
        <v>36</v>
      </c>
      <c r="O147" s="148">
        <v>0</v>
      </c>
      <c r="P147" s="148">
        <f t="shared" si="1"/>
        <v>0</v>
      </c>
      <c r="Q147" s="148">
        <v>1</v>
      </c>
      <c r="R147" s="148">
        <f t="shared" si="2"/>
        <v>6.8479999999999999</v>
      </c>
      <c r="S147" s="148">
        <v>0</v>
      </c>
      <c r="T147" s="149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152</v>
      </c>
      <c r="AT147" s="150" t="s">
        <v>157</v>
      </c>
      <c r="AU147" s="150" t="s">
        <v>127</v>
      </c>
      <c r="AY147" s="14" t="s">
        <v>120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4" t="s">
        <v>127</v>
      </c>
      <c r="BK147" s="151">
        <f t="shared" si="9"/>
        <v>0</v>
      </c>
      <c r="BL147" s="14" t="s">
        <v>126</v>
      </c>
      <c r="BM147" s="150" t="s">
        <v>182</v>
      </c>
    </row>
    <row r="148" spans="1:65" s="2" customFormat="1" ht="24" customHeight="1">
      <c r="A148" s="26"/>
      <c r="B148" s="138"/>
      <c r="C148" s="139" t="s">
        <v>183</v>
      </c>
      <c r="D148" s="139" t="s">
        <v>122</v>
      </c>
      <c r="E148" s="140" t="s">
        <v>184</v>
      </c>
      <c r="F148" s="141" t="s">
        <v>185</v>
      </c>
      <c r="G148" s="142" t="s">
        <v>125</v>
      </c>
      <c r="H148" s="143">
        <v>12.25</v>
      </c>
      <c r="I148" s="143"/>
      <c r="J148" s="144">
        <f t="shared" si="0"/>
        <v>0</v>
      </c>
      <c r="K148" s="145"/>
      <c r="L148" s="27"/>
      <c r="M148" s="146" t="s">
        <v>1</v>
      </c>
      <c r="N148" s="147" t="s">
        <v>36</v>
      </c>
      <c r="O148" s="148">
        <v>0.11700000000000001</v>
      </c>
      <c r="P148" s="148">
        <f t="shared" si="1"/>
        <v>1.4332500000000001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126</v>
      </c>
      <c r="AT148" s="150" t="s">
        <v>122</v>
      </c>
      <c r="AU148" s="150" t="s">
        <v>127</v>
      </c>
      <c r="AY148" s="14" t="s">
        <v>120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4" t="s">
        <v>127</v>
      </c>
      <c r="BK148" s="151">
        <f t="shared" si="9"/>
        <v>0</v>
      </c>
      <c r="BL148" s="14" t="s">
        <v>126</v>
      </c>
      <c r="BM148" s="150" t="s">
        <v>186</v>
      </c>
    </row>
    <row r="149" spans="1:65" s="12" customFormat="1" ht="22.9" customHeight="1">
      <c r="B149" s="126"/>
      <c r="D149" s="127" t="s">
        <v>69</v>
      </c>
      <c r="E149" s="136" t="s">
        <v>127</v>
      </c>
      <c r="F149" s="136" t="s">
        <v>187</v>
      </c>
      <c r="J149" s="137">
        <f>BK149</f>
        <v>0</v>
      </c>
      <c r="L149" s="126"/>
      <c r="M149" s="130"/>
      <c r="N149" s="131"/>
      <c r="O149" s="131"/>
      <c r="P149" s="132">
        <f>SUM(P150:P157)</f>
        <v>9.6585790000000014</v>
      </c>
      <c r="Q149" s="131"/>
      <c r="R149" s="132">
        <f>SUM(R150:R157)</f>
        <v>20.261645840000003</v>
      </c>
      <c r="S149" s="131"/>
      <c r="T149" s="133">
        <f>SUM(T150:T157)</f>
        <v>0</v>
      </c>
      <c r="AR149" s="127" t="s">
        <v>78</v>
      </c>
      <c r="AT149" s="134" t="s">
        <v>69</v>
      </c>
      <c r="AU149" s="134" t="s">
        <v>78</v>
      </c>
      <c r="AY149" s="127" t="s">
        <v>120</v>
      </c>
      <c r="BK149" s="135">
        <f>SUM(BK150:BK157)</f>
        <v>0</v>
      </c>
    </row>
    <row r="150" spans="1:65" s="2" customFormat="1" ht="24" customHeight="1">
      <c r="A150" s="26"/>
      <c r="B150" s="138"/>
      <c r="C150" s="139" t="s">
        <v>188</v>
      </c>
      <c r="D150" s="139" t="s">
        <v>122</v>
      </c>
      <c r="E150" s="140" t="s">
        <v>189</v>
      </c>
      <c r="F150" s="141" t="s">
        <v>190</v>
      </c>
      <c r="G150" s="142" t="s">
        <v>125</v>
      </c>
      <c r="H150" s="143">
        <v>38.5</v>
      </c>
      <c r="I150" s="143"/>
      <c r="J150" s="144">
        <f t="shared" ref="J150:J157" si="10">ROUND(I150*H150,2)</f>
        <v>0</v>
      </c>
      <c r="K150" s="145"/>
      <c r="L150" s="27"/>
      <c r="M150" s="146" t="s">
        <v>1</v>
      </c>
      <c r="N150" s="147" t="s">
        <v>36</v>
      </c>
      <c r="O150" s="148">
        <v>8.5000000000000006E-2</v>
      </c>
      <c r="P150" s="148">
        <f t="shared" ref="P150:P157" si="11">O150*H150</f>
        <v>3.2725000000000004</v>
      </c>
      <c r="Q150" s="148">
        <v>3.5E-4</v>
      </c>
      <c r="R150" s="148">
        <f t="shared" ref="R150:R157" si="12">Q150*H150</f>
        <v>1.3474999999999999E-2</v>
      </c>
      <c r="S150" s="148">
        <v>0</v>
      </c>
      <c r="T150" s="149">
        <f t="shared" ref="T150:T157" si="13"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126</v>
      </c>
      <c r="AT150" s="150" t="s">
        <v>122</v>
      </c>
      <c r="AU150" s="150" t="s">
        <v>127</v>
      </c>
      <c r="AY150" s="14" t="s">
        <v>120</v>
      </c>
      <c r="BE150" s="151">
        <f t="shared" ref="BE150:BE157" si="14">IF(N150="základná",J150,0)</f>
        <v>0</v>
      </c>
      <c r="BF150" s="151">
        <f t="shared" ref="BF150:BF157" si="15">IF(N150="znížená",J150,0)</f>
        <v>0</v>
      </c>
      <c r="BG150" s="151">
        <f t="shared" ref="BG150:BG157" si="16">IF(N150="zákl. prenesená",J150,0)</f>
        <v>0</v>
      </c>
      <c r="BH150" s="151">
        <f t="shared" ref="BH150:BH157" si="17">IF(N150="zníž. prenesená",J150,0)</f>
        <v>0</v>
      </c>
      <c r="BI150" s="151">
        <f t="shared" ref="BI150:BI157" si="18">IF(N150="nulová",J150,0)</f>
        <v>0</v>
      </c>
      <c r="BJ150" s="14" t="s">
        <v>127</v>
      </c>
      <c r="BK150" s="151">
        <f t="shared" ref="BK150:BK157" si="19">ROUND(I150*H150,2)</f>
        <v>0</v>
      </c>
      <c r="BL150" s="14" t="s">
        <v>126</v>
      </c>
      <c r="BM150" s="150" t="s">
        <v>191</v>
      </c>
    </row>
    <row r="151" spans="1:65" s="2" customFormat="1" ht="24" customHeight="1">
      <c r="A151" s="26"/>
      <c r="B151" s="138"/>
      <c r="C151" s="152" t="s">
        <v>192</v>
      </c>
      <c r="D151" s="152" t="s">
        <v>157</v>
      </c>
      <c r="E151" s="153" t="s">
        <v>193</v>
      </c>
      <c r="F151" s="154" t="s">
        <v>194</v>
      </c>
      <c r="G151" s="155" t="s">
        <v>125</v>
      </c>
      <c r="H151" s="156">
        <v>39.270000000000003</v>
      </c>
      <c r="I151" s="156"/>
      <c r="J151" s="157">
        <f t="shared" si="10"/>
        <v>0</v>
      </c>
      <c r="K151" s="158"/>
      <c r="L151" s="159"/>
      <c r="M151" s="160" t="s">
        <v>1</v>
      </c>
      <c r="N151" s="161" t="s">
        <v>36</v>
      </c>
      <c r="O151" s="148">
        <v>0</v>
      </c>
      <c r="P151" s="148">
        <f t="shared" si="11"/>
        <v>0</v>
      </c>
      <c r="Q151" s="148">
        <v>4.0000000000000002E-4</v>
      </c>
      <c r="R151" s="148">
        <f t="shared" si="12"/>
        <v>1.5708000000000003E-2</v>
      </c>
      <c r="S151" s="148">
        <v>0</v>
      </c>
      <c r="T151" s="149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152</v>
      </c>
      <c r="AT151" s="150" t="s">
        <v>157</v>
      </c>
      <c r="AU151" s="150" t="s">
        <v>127</v>
      </c>
      <c r="AY151" s="14" t="s">
        <v>120</v>
      </c>
      <c r="BE151" s="151">
        <f t="shared" si="14"/>
        <v>0</v>
      </c>
      <c r="BF151" s="151">
        <f t="shared" si="15"/>
        <v>0</v>
      </c>
      <c r="BG151" s="151">
        <f t="shared" si="16"/>
        <v>0</v>
      </c>
      <c r="BH151" s="151">
        <f t="shared" si="17"/>
        <v>0</v>
      </c>
      <c r="BI151" s="151">
        <f t="shared" si="18"/>
        <v>0</v>
      </c>
      <c r="BJ151" s="14" t="s">
        <v>127</v>
      </c>
      <c r="BK151" s="151">
        <f t="shared" si="19"/>
        <v>0</v>
      </c>
      <c r="BL151" s="14" t="s">
        <v>126</v>
      </c>
      <c r="BM151" s="150" t="s">
        <v>195</v>
      </c>
    </row>
    <row r="152" spans="1:65" s="2" customFormat="1" ht="16.5" customHeight="1">
      <c r="A152" s="26"/>
      <c r="B152" s="138"/>
      <c r="C152" s="139" t="s">
        <v>196</v>
      </c>
      <c r="D152" s="139" t="s">
        <v>122</v>
      </c>
      <c r="E152" s="140" t="s">
        <v>197</v>
      </c>
      <c r="F152" s="141" t="s">
        <v>198</v>
      </c>
      <c r="G152" s="142" t="s">
        <v>199</v>
      </c>
      <c r="H152" s="143">
        <v>6.5</v>
      </c>
      <c r="I152" s="143"/>
      <c r="J152" s="144">
        <f t="shared" si="10"/>
        <v>0</v>
      </c>
      <c r="K152" s="145"/>
      <c r="L152" s="27"/>
      <c r="M152" s="146" t="s">
        <v>1</v>
      </c>
      <c r="N152" s="147" t="s">
        <v>36</v>
      </c>
      <c r="O152" s="148">
        <v>0.21925</v>
      </c>
      <c r="P152" s="148">
        <f t="shared" si="11"/>
        <v>1.425125</v>
      </c>
      <c r="Q152" s="148">
        <v>0.24678</v>
      </c>
      <c r="R152" s="148">
        <f t="shared" si="12"/>
        <v>1.6040700000000001</v>
      </c>
      <c r="S152" s="148">
        <v>0</v>
      </c>
      <c r="T152" s="149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126</v>
      </c>
      <c r="AT152" s="150" t="s">
        <v>122</v>
      </c>
      <c r="AU152" s="150" t="s">
        <v>127</v>
      </c>
      <c r="AY152" s="14" t="s">
        <v>120</v>
      </c>
      <c r="BE152" s="151">
        <f t="shared" si="14"/>
        <v>0</v>
      </c>
      <c r="BF152" s="151">
        <f t="shared" si="15"/>
        <v>0</v>
      </c>
      <c r="BG152" s="151">
        <f t="shared" si="16"/>
        <v>0</v>
      </c>
      <c r="BH152" s="151">
        <f t="shared" si="17"/>
        <v>0</v>
      </c>
      <c r="BI152" s="151">
        <f t="shared" si="18"/>
        <v>0</v>
      </c>
      <c r="BJ152" s="14" t="s">
        <v>127</v>
      </c>
      <c r="BK152" s="151">
        <f t="shared" si="19"/>
        <v>0</v>
      </c>
      <c r="BL152" s="14" t="s">
        <v>126</v>
      </c>
      <c r="BM152" s="150" t="s">
        <v>200</v>
      </c>
    </row>
    <row r="153" spans="1:65" s="2" customFormat="1" ht="24" customHeight="1">
      <c r="A153" s="26"/>
      <c r="B153" s="138"/>
      <c r="C153" s="139" t="s">
        <v>201</v>
      </c>
      <c r="D153" s="139" t="s">
        <v>122</v>
      </c>
      <c r="E153" s="140" t="s">
        <v>202</v>
      </c>
      <c r="F153" s="141" t="s">
        <v>203</v>
      </c>
      <c r="G153" s="142" t="s">
        <v>131</v>
      </c>
      <c r="H153" s="143">
        <v>0.622</v>
      </c>
      <c r="I153" s="143"/>
      <c r="J153" s="144">
        <f t="shared" si="10"/>
        <v>0</v>
      </c>
      <c r="K153" s="145"/>
      <c r="L153" s="27"/>
      <c r="M153" s="146" t="s">
        <v>1</v>
      </c>
      <c r="N153" s="147" t="s">
        <v>36</v>
      </c>
      <c r="O153" s="148">
        <v>1.097</v>
      </c>
      <c r="P153" s="148">
        <f t="shared" si="11"/>
        <v>0.682334</v>
      </c>
      <c r="Q153" s="148">
        <v>2.0699999999999998</v>
      </c>
      <c r="R153" s="148">
        <f t="shared" si="12"/>
        <v>1.2875399999999999</v>
      </c>
      <c r="S153" s="148">
        <v>0</v>
      </c>
      <c r="T153" s="149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126</v>
      </c>
      <c r="AT153" s="150" t="s">
        <v>122</v>
      </c>
      <c r="AU153" s="150" t="s">
        <v>127</v>
      </c>
      <c r="AY153" s="14" t="s">
        <v>120</v>
      </c>
      <c r="BE153" s="151">
        <f t="shared" si="14"/>
        <v>0</v>
      </c>
      <c r="BF153" s="151">
        <f t="shared" si="15"/>
        <v>0</v>
      </c>
      <c r="BG153" s="151">
        <f t="shared" si="16"/>
        <v>0</v>
      </c>
      <c r="BH153" s="151">
        <f t="shared" si="17"/>
        <v>0</v>
      </c>
      <c r="BI153" s="151">
        <f t="shared" si="18"/>
        <v>0</v>
      </c>
      <c r="BJ153" s="14" t="s">
        <v>127</v>
      </c>
      <c r="BK153" s="151">
        <f t="shared" si="19"/>
        <v>0</v>
      </c>
      <c r="BL153" s="14" t="s">
        <v>126</v>
      </c>
      <c r="BM153" s="150" t="s">
        <v>204</v>
      </c>
    </row>
    <row r="154" spans="1:65" s="2" customFormat="1" ht="16.5" customHeight="1">
      <c r="A154" s="26"/>
      <c r="B154" s="138"/>
      <c r="C154" s="152" t="s">
        <v>7</v>
      </c>
      <c r="D154" s="152" t="s">
        <v>157</v>
      </c>
      <c r="E154" s="153" t="s">
        <v>205</v>
      </c>
      <c r="F154" s="154" t="s">
        <v>206</v>
      </c>
      <c r="G154" s="155" t="s">
        <v>160</v>
      </c>
      <c r="H154" s="156">
        <v>1.306</v>
      </c>
      <c r="I154" s="156"/>
      <c r="J154" s="157">
        <f t="shared" si="10"/>
        <v>0</v>
      </c>
      <c r="K154" s="158"/>
      <c r="L154" s="159"/>
      <c r="M154" s="160" t="s">
        <v>1</v>
      </c>
      <c r="N154" s="161" t="s">
        <v>36</v>
      </c>
      <c r="O154" s="148">
        <v>0</v>
      </c>
      <c r="P154" s="148">
        <f t="shared" si="11"/>
        <v>0</v>
      </c>
      <c r="Q154" s="148">
        <v>1</v>
      </c>
      <c r="R154" s="148">
        <f t="shared" si="12"/>
        <v>1.306</v>
      </c>
      <c r="S154" s="148">
        <v>0</v>
      </c>
      <c r="T154" s="149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0" t="s">
        <v>152</v>
      </c>
      <c r="AT154" s="150" t="s">
        <v>157</v>
      </c>
      <c r="AU154" s="150" t="s">
        <v>127</v>
      </c>
      <c r="AY154" s="14" t="s">
        <v>120</v>
      </c>
      <c r="BE154" s="151">
        <f t="shared" si="14"/>
        <v>0</v>
      </c>
      <c r="BF154" s="151">
        <f t="shared" si="15"/>
        <v>0</v>
      </c>
      <c r="BG154" s="151">
        <f t="shared" si="16"/>
        <v>0</v>
      </c>
      <c r="BH154" s="151">
        <f t="shared" si="17"/>
        <v>0</v>
      </c>
      <c r="BI154" s="151">
        <f t="shared" si="18"/>
        <v>0</v>
      </c>
      <c r="BJ154" s="14" t="s">
        <v>127</v>
      </c>
      <c r="BK154" s="151">
        <f t="shared" si="19"/>
        <v>0</v>
      </c>
      <c r="BL154" s="14" t="s">
        <v>126</v>
      </c>
      <c r="BM154" s="150" t="s">
        <v>207</v>
      </c>
    </row>
    <row r="155" spans="1:65" s="2" customFormat="1" ht="16.5" customHeight="1">
      <c r="A155" s="26"/>
      <c r="B155" s="138"/>
      <c r="C155" s="139" t="s">
        <v>208</v>
      </c>
      <c r="D155" s="139" t="s">
        <v>122</v>
      </c>
      <c r="E155" s="140" t="s">
        <v>209</v>
      </c>
      <c r="F155" s="141" t="s">
        <v>210</v>
      </c>
      <c r="G155" s="142" t="s">
        <v>131</v>
      </c>
      <c r="H155" s="143">
        <v>6.48</v>
      </c>
      <c r="I155" s="143"/>
      <c r="J155" s="144">
        <f t="shared" si="10"/>
        <v>0</v>
      </c>
      <c r="K155" s="145"/>
      <c r="L155" s="27"/>
      <c r="M155" s="146" t="s">
        <v>1</v>
      </c>
      <c r="N155" s="147" t="s">
        <v>36</v>
      </c>
      <c r="O155" s="148">
        <v>0.58099999999999996</v>
      </c>
      <c r="P155" s="148">
        <f t="shared" si="11"/>
        <v>3.7648799999999998</v>
      </c>
      <c r="Q155" s="148">
        <v>2.19407</v>
      </c>
      <c r="R155" s="148">
        <f t="shared" si="12"/>
        <v>14.217573600000001</v>
      </c>
      <c r="S155" s="148">
        <v>0</v>
      </c>
      <c r="T155" s="149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0" t="s">
        <v>126</v>
      </c>
      <c r="AT155" s="150" t="s">
        <v>122</v>
      </c>
      <c r="AU155" s="150" t="s">
        <v>127</v>
      </c>
      <c r="AY155" s="14" t="s">
        <v>120</v>
      </c>
      <c r="BE155" s="151">
        <f t="shared" si="14"/>
        <v>0</v>
      </c>
      <c r="BF155" s="151">
        <f t="shared" si="15"/>
        <v>0</v>
      </c>
      <c r="BG155" s="151">
        <f t="shared" si="16"/>
        <v>0</v>
      </c>
      <c r="BH155" s="151">
        <f t="shared" si="17"/>
        <v>0</v>
      </c>
      <c r="BI155" s="151">
        <f t="shared" si="18"/>
        <v>0</v>
      </c>
      <c r="BJ155" s="14" t="s">
        <v>127</v>
      </c>
      <c r="BK155" s="151">
        <f t="shared" si="19"/>
        <v>0</v>
      </c>
      <c r="BL155" s="14" t="s">
        <v>126</v>
      </c>
      <c r="BM155" s="150" t="s">
        <v>211</v>
      </c>
    </row>
    <row r="156" spans="1:65" s="2" customFormat="1" ht="16.5" customHeight="1">
      <c r="A156" s="26"/>
      <c r="B156" s="138"/>
      <c r="C156" s="139" t="s">
        <v>212</v>
      </c>
      <c r="D156" s="139" t="s">
        <v>122</v>
      </c>
      <c r="E156" s="140" t="s">
        <v>213</v>
      </c>
      <c r="F156" s="141" t="s">
        <v>214</v>
      </c>
      <c r="G156" s="142" t="s">
        <v>160</v>
      </c>
      <c r="H156" s="143">
        <v>3.4000000000000002E-2</v>
      </c>
      <c r="I156" s="143"/>
      <c r="J156" s="144">
        <f t="shared" si="10"/>
        <v>0</v>
      </c>
      <c r="K156" s="145"/>
      <c r="L156" s="27"/>
      <c r="M156" s="146" t="s">
        <v>1</v>
      </c>
      <c r="N156" s="147" t="s">
        <v>36</v>
      </c>
      <c r="O156" s="148">
        <v>15.11</v>
      </c>
      <c r="P156" s="148">
        <f t="shared" si="11"/>
        <v>0.51373999999999997</v>
      </c>
      <c r="Q156" s="148">
        <v>1.20296</v>
      </c>
      <c r="R156" s="148">
        <f t="shared" si="12"/>
        <v>4.0900640000000002E-2</v>
      </c>
      <c r="S156" s="148">
        <v>0</v>
      </c>
      <c r="T156" s="149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126</v>
      </c>
      <c r="AT156" s="150" t="s">
        <v>122</v>
      </c>
      <c r="AU156" s="150" t="s">
        <v>127</v>
      </c>
      <c r="AY156" s="14" t="s">
        <v>120</v>
      </c>
      <c r="BE156" s="151">
        <f t="shared" si="14"/>
        <v>0</v>
      </c>
      <c r="BF156" s="151">
        <f t="shared" si="15"/>
        <v>0</v>
      </c>
      <c r="BG156" s="151">
        <f t="shared" si="16"/>
        <v>0</v>
      </c>
      <c r="BH156" s="151">
        <f t="shared" si="17"/>
        <v>0</v>
      </c>
      <c r="BI156" s="151">
        <f t="shared" si="18"/>
        <v>0</v>
      </c>
      <c r="BJ156" s="14" t="s">
        <v>127</v>
      </c>
      <c r="BK156" s="151">
        <f t="shared" si="19"/>
        <v>0</v>
      </c>
      <c r="BL156" s="14" t="s">
        <v>126</v>
      </c>
      <c r="BM156" s="150" t="s">
        <v>215</v>
      </c>
    </row>
    <row r="157" spans="1:65" s="2" customFormat="1" ht="16.5" customHeight="1">
      <c r="A157" s="26"/>
      <c r="B157" s="138"/>
      <c r="C157" s="139" t="s">
        <v>216</v>
      </c>
      <c r="D157" s="139" t="s">
        <v>122</v>
      </c>
      <c r="E157" s="140" t="s">
        <v>217</v>
      </c>
      <c r="F157" s="141" t="s">
        <v>218</v>
      </c>
      <c r="G157" s="142" t="s">
        <v>131</v>
      </c>
      <c r="H157" s="143">
        <v>0.81</v>
      </c>
      <c r="I157" s="143"/>
      <c r="J157" s="144">
        <f t="shared" si="10"/>
        <v>0</v>
      </c>
      <c r="K157" s="145"/>
      <c r="L157" s="27"/>
      <c r="M157" s="146" t="s">
        <v>1</v>
      </c>
      <c r="N157" s="147" t="s">
        <v>36</v>
      </c>
      <c r="O157" s="148">
        <v>0</v>
      </c>
      <c r="P157" s="148">
        <f t="shared" si="11"/>
        <v>0</v>
      </c>
      <c r="Q157" s="148">
        <v>2.19306</v>
      </c>
      <c r="R157" s="148">
        <f t="shared" si="12"/>
        <v>1.7763786000000001</v>
      </c>
      <c r="S157" s="148">
        <v>0</v>
      </c>
      <c r="T157" s="149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126</v>
      </c>
      <c r="AT157" s="150" t="s">
        <v>122</v>
      </c>
      <c r="AU157" s="150" t="s">
        <v>127</v>
      </c>
      <c r="AY157" s="14" t="s">
        <v>120</v>
      </c>
      <c r="BE157" s="151">
        <f t="shared" si="14"/>
        <v>0</v>
      </c>
      <c r="BF157" s="151">
        <f t="shared" si="15"/>
        <v>0</v>
      </c>
      <c r="BG157" s="151">
        <f t="shared" si="16"/>
        <v>0</v>
      </c>
      <c r="BH157" s="151">
        <f t="shared" si="17"/>
        <v>0</v>
      </c>
      <c r="BI157" s="151">
        <f t="shared" si="18"/>
        <v>0</v>
      </c>
      <c r="BJ157" s="14" t="s">
        <v>127</v>
      </c>
      <c r="BK157" s="151">
        <f t="shared" si="19"/>
        <v>0</v>
      </c>
      <c r="BL157" s="14" t="s">
        <v>126</v>
      </c>
      <c r="BM157" s="150" t="s">
        <v>219</v>
      </c>
    </row>
    <row r="158" spans="1:65" s="12" customFormat="1" ht="22.9" customHeight="1">
      <c r="B158" s="126"/>
      <c r="D158" s="127" t="s">
        <v>69</v>
      </c>
      <c r="E158" s="136" t="s">
        <v>133</v>
      </c>
      <c r="F158" s="136" t="s">
        <v>220</v>
      </c>
      <c r="J158" s="137">
        <f>BK158</f>
        <v>0</v>
      </c>
      <c r="L158" s="126"/>
      <c r="M158" s="130"/>
      <c r="N158" s="131"/>
      <c r="O158" s="131"/>
      <c r="P158" s="132">
        <f>SUM(P159:P160)</f>
        <v>15.072850000000003</v>
      </c>
      <c r="Q158" s="131"/>
      <c r="R158" s="132">
        <f>SUM(R159:R160)</f>
        <v>5.4817912499999997</v>
      </c>
      <c r="S158" s="131"/>
      <c r="T158" s="133">
        <f>SUM(T159:T160)</f>
        <v>0</v>
      </c>
      <c r="AR158" s="127" t="s">
        <v>78</v>
      </c>
      <c r="AT158" s="134" t="s">
        <v>69</v>
      </c>
      <c r="AU158" s="134" t="s">
        <v>78</v>
      </c>
      <c r="AY158" s="127" t="s">
        <v>120</v>
      </c>
      <c r="BK158" s="135">
        <f>SUM(BK159:BK160)</f>
        <v>0</v>
      </c>
    </row>
    <row r="159" spans="1:65" s="2" customFormat="1" ht="24" customHeight="1">
      <c r="A159" s="26"/>
      <c r="B159" s="138"/>
      <c r="C159" s="139" t="s">
        <v>221</v>
      </c>
      <c r="D159" s="139" t="s">
        <v>122</v>
      </c>
      <c r="E159" s="140" t="s">
        <v>222</v>
      </c>
      <c r="F159" s="141" t="s">
        <v>223</v>
      </c>
      <c r="G159" s="142" t="s">
        <v>131</v>
      </c>
      <c r="H159" s="143">
        <v>1.625</v>
      </c>
      <c r="I159" s="143"/>
      <c r="J159" s="144">
        <f>ROUND(I159*H159,2)</f>
        <v>0</v>
      </c>
      <c r="K159" s="145"/>
      <c r="L159" s="27"/>
      <c r="M159" s="146" t="s">
        <v>1</v>
      </c>
      <c r="N159" s="147" t="s">
        <v>36</v>
      </c>
      <c r="O159" s="148">
        <v>8.8640000000000008</v>
      </c>
      <c r="P159" s="148">
        <f>O159*H159</f>
        <v>14.404000000000002</v>
      </c>
      <c r="Q159" s="148">
        <v>2.4930099999999999</v>
      </c>
      <c r="R159" s="148">
        <f>Q159*H159</f>
        <v>4.0511412499999997</v>
      </c>
      <c r="S159" s="148">
        <v>0</v>
      </c>
      <c r="T159" s="149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0" t="s">
        <v>126</v>
      </c>
      <c r="AT159" s="150" t="s">
        <v>122</v>
      </c>
      <c r="AU159" s="150" t="s">
        <v>127</v>
      </c>
      <c r="AY159" s="14" t="s">
        <v>120</v>
      </c>
      <c r="BE159" s="151">
        <f>IF(N159="základná",J159,0)</f>
        <v>0</v>
      </c>
      <c r="BF159" s="151">
        <f>IF(N159="znížená",J159,0)</f>
        <v>0</v>
      </c>
      <c r="BG159" s="151">
        <f>IF(N159="zákl. prenesená",J159,0)</f>
        <v>0</v>
      </c>
      <c r="BH159" s="151">
        <f>IF(N159="zníž. prenesená",J159,0)</f>
        <v>0</v>
      </c>
      <c r="BI159" s="151">
        <f>IF(N159="nulová",J159,0)</f>
        <v>0</v>
      </c>
      <c r="BJ159" s="14" t="s">
        <v>127</v>
      </c>
      <c r="BK159" s="151">
        <f>ROUND(I159*H159,2)</f>
        <v>0</v>
      </c>
      <c r="BL159" s="14" t="s">
        <v>126</v>
      </c>
      <c r="BM159" s="150" t="s">
        <v>224</v>
      </c>
    </row>
    <row r="160" spans="1:65" s="2" customFormat="1" ht="24" customHeight="1">
      <c r="A160" s="26"/>
      <c r="B160" s="138"/>
      <c r="C160" s="139" t="s">
        <v>225</v>
      </c>
      <c r="D160" s="139" t="s">
        <v>122</v>
      </c>
      <c r="E160" s="140" t="s">
        <v>226</v>
      </c>
      <c r="F160" s="141" t="s">
        <v>227</v>
      </c>
      <c r="G160" s="142" t="s">
        <v>131</v>
      </c>
      <c r="H160" s="143">
        <v>0.65</v>
      </c>
      <c r="I160" s="143"/>
      <c r="J160" s="144">
        <f>ROUND(I160*H160,2)</f>
        <v>0</v>
      </c>
      <c r="K160" s="145"/>
      <c r="L160" s="27"/>
      <c r="M160" s="146" t="s">
        <v>1</v>
      </c>
      <c r="N160" s="147" t="s">
        <v>36</v>
      </c>
      <c r="O160" s="148">
        <v>1.0289999999999999</v>
      </c>
      <c r="P160" s="148">
        <f>O160*H160</f>
        <v>0.66884999999999994</v>
      </c>
      <c r="Q160" s="148">
        <v>2.2010000000000001</v>
      </c>
      <c r="R160" s="148">
        <f>Q160*H160</f>
        <v>1.4306500000000002</v>
      </c>
      <c r="S160" s="148">
        <v>0</v>
      </c>
      <c r="T160" s="149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126</v>
      </c>
      <c r="AT160" s="150" t="s">
        <v>122</v>
      </c>
      <c r="AU160" s="150" t="s">
        <v>127</v>
      </c>
      <c r="AY160" s="14" t="s">
        <v>120</v>
      </c>
      <c r="BE160" s="151">
        <f>IF(N160="základná",J160,0)</f>
        <v>0</v>
      </c>
      <c r="BF160" s="151">
        <f>IF(N160="znížená",J160,0)</f>
        <v>0</v>
      </c>
      <c r="BG160" s="151">
        <f>IF(N160="zákl. prenesená",J160,0)</f>
        <v>0</v>
      </c>
      <c r="BH160" s="151">
        <f>IF(N160="zníž. prenesená",J160,0)</f>
        <v>0</v>
      </c>
      <c r="BI160" s="151">
        <f>IF(N160="nulová",J160,0)</f>
        <v>0</v>
      </c>
      <c r="BJ160" s="14" t="s">
        <v>127</v>
      </c>
      <c r="BK160" s="151">
        <f>ROUND(I160*H160,2)</f>
        <v>0</v>
      </c>
      <c r="BL160" s="14" t="s">
        <v>126</v>
      </c>
      <c r="BM160" s="150" t="s">
        <v>228</v>
      </c>
    </row>
    <row r="161" spans="1:65" s="12" customFormat="1" ht="22.9" customHeight="1">
      <c r="B161" s="126"/>
      <c r="D161" s="127" t="s">
        <v>69</v>
      </c>
      <c r="E161" s="136" t="s">
        <v>140</v>
      </c>
      <c r="F161" s="136" t="s">
        <v>229</v>
      </c>
      <c r="J161" s="137">
        <f>BK161</f>
        <v>0</v>
      </c>
      <c r="L161" s="126"/>
      <c r="M161" s="130"/>
      <c r="N161" s="131"/>
      <c r="O161" s="131"/>
      <c r="P161" s="132">
        <f>SUM(P162:P169)</f>
        <v>4.81684</v>
      </c>
      <c r="Q161" s="131"/>
      <c r="R161" s="132">
        <f>SUM(R162:R169)</f>
        <v>8.1701659500000012</v>
      </c>
      <c r="S161" s="131"/>
      <c r="T161" s="133">
        <f>SUM(T162:T169)</f>
        <v>0</v>
      </c>
      <c r="AR161" s="127" t="s">
        <v>78</v>
      </c>
      <c r="AT161" s="134" t="s">
        <v>69</v>
      </c>
      <c r="AU161" s="134" t="s">
        <v>78</v>
      </c>
      <c r="AY161" s="127" t="s">
        <v>120</v>
      </c>
      <c r="BK161" s="135">
        <f>SUM(BK162:BK169)</f>
        <v>0</v>
      </c>
    </row>
    <row r="162" spans="1:65" s="2" customFormat="1" ht="24" customHeight="1">
      <c r="A162" s="26"/>
      <c r="B162" s="138"/>
      <c r="C162" s="139" t="s">
        <v>230</v>
      </c>
      <c r="D162" s="139" t="s">
        <v>122</v>
      </c>
      <c r="E162" s="140" t="s">
        <v>231</v>
      </c>
      <c r="F162" s="141" t="s">
        <v>232</v>
      </c>
      <c r="G162" s="142" t="s">
        <v>125</v>
      </c>
      <c r="H162" s="143">
        <v>5</v>
      </c>
      <c r="I162" s="143"/>
      <c r="J162" s="144">
        <f t="shared" ref="J162:J169" si="20">ROUND(I162*H162,2)</f>
        <v>0</v>
      </c>
      <c r="K162" s="145"/>
      <c r="L162" s="27"/>
      <c r="M162" s="146" t="s">
        <v>1</v>
      </c>
      <c r="N162" s="147" t="s">
        <v>36</v>
      </c>
      <c r="O162" s="148">
        <v>2.1999999999999999E-2</v>
      </c>
      <c r="P162" s="148">
        <f t="shared" ref="P162:P169" si="21">O162*H162</f>
        <v>0.10999999999999999</v>
      </c>
      <c r="Q162" s="148">
        <v>0.18906999999999999</v>
      </c>
      <c r="R162" s="148">
        <f t="shared" ref="R162:R169" si="22">Q162*H162</f>
        <v>0.94534999999999991</v>
      </c>
      <c r="S162" s="148">
        <v>0</v>
      </c>
      <c r="T162" s="149">
        <f t="shared" ref="T162:T169" si="23"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0" t="s">
        <v>126</v>
      </c>
      <c r="AT162" s="150" t="s">
        <v>122</v>
      </c>
      <c r="AU162" s="150" t="s">
        <v>127</v>
      </c>
      <c r="AY162" s="14" t="s">
        <v>120</v>
      </c>
      <c r="BE162" s="151">
        <f t="shared" ref="BE162:BE169" si="24">IF(N162="základná",J162,0)</f>
        <v>0</v>
      </c>
      <c r="BF162" s="151">
        <f t="shared" ref="BF162:BF169" si="25">IF(N162="znížená",J162,0)</f>
        <v>0</v>
      </c>
      <c r="BG162" s="151">
        <f t="shared" ref="BG162:BG169" si="26">IF(N162="zákl. prenesená",J162,0)</f>
        <v>0</v>
      </c>
      <c r="BH162" s="151">
        <f t="shared" ref="BH162:BH169" si="27">IF(N162="zníž. prenesená",J162,0)</f>
        <v>0</v>
      </c>
      <c r="BI162" s="151">
        <f t="shared" ref="BI162:BI169" si="28">IF(N162="nulová",J162,0)</f>
        <v>0</v>
      </c>
      <c r="BJ162" s="14" t="s">
        <v>127</v>
      </c>
      <c r="BK162" s="151">
        <f t="shared" ref="BK162:BK169" si="29">ROUND(I162*H162,2)</f>
        <v>0</v>
      </c>
      <c r="BL162" s="14" t="s">
        <v>126</v>
      </c>
      <c r="BM162" s="150" t="s">
        <v>233</v>
      </c>
    </row>
    <row r="163" spans="1:65" s="2" customFormat="1" ht="24" customHeight="1">
      <c r="A163" s="26"/>
      <c r="B163" s="138"/>
      <c r="C163" s="139" t="s">
        <v>234</v>
      </c>
      <c r="D163" s="139" t="s">
        <v>122</v>
      </c>
      <c r="E163" s="140" t="s">
        <v>235</v>
      </c>
      <c r="F163" s="141" t="s">
        <v>236</v>
      </c>
      <c r="G163" s="142" t="s">
        <v>125</v>
      </c>
      <c r="H163" s="143">
        <v>5</v>
      </c>
      <c r="I163" s="143"/>
      <c r="J163" s="144">
        <f t="shared" si="20"/>
        <v>0</v>
      </c>
      <c r="K163" s="145"/>
      <c r="L163" s="27"/>
      <c r="M163" s="146" t="s">
        <v>1</v>
      </c>
      <c r="N163" s="147" t="s">
        <v>36</v>
      </c>
      <c r="O163" s="148">
        <v>2.4E-2</v>
      </c>
      <c r="P163" s="148">
        <f t="shared" si="21"/>
        <v>0.12</v>
      </c>
      <c r="Q163" s="148">
        <v>0.27994000000000002</v>
      </c>
      <c r="R163" s="148">
        <f t="shared" si="22"/>
        <v>1.3997000000000002</v>
      </c>
      <c r="S163" s="148">
        <v>0</v>
      </c>
      <c r="T163" s="149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0" t="s">
        <v>126</v>
      </c>
      <c r="AT163" s="150" t="s">
        <v>122</v>
      </c>
      <c r="AU163" s="150" t="s">
        <v>127</v>
      </c>
      <c r="AY163" s="14" t="s">
        <v>120</v>
      </c>
      <c r="BE163" s="151">
        <f t="shared" si="24"/>
        <v>0</v>
      </c>
      <c r="BF163" s="151">
        <f t="shared" si="25"/>
        <v>0</v>
      </c>
      <c r="BG163" s="151">
        <f t="shared" si="26"/>
        <v>0</v>
      </c>
      <c r="BH163" s="151">
        <f t="shared" si="27"/>
        <v>0</v>
      </c>
      <c r="BI163" s="151">
        <f t="shared" si="28"/>
        <v>0</v>
      </c>
      <c r="BJ163" s="14" t="s">
        <v>127</v>
      </c>
      <c r="BK163" s="151">
        <f t="shared" si="29"/>
        <v>0</v>
      </c>
      <c r="BL163" s="14" t="s">
        <v>126</v>
      </c>
      <c r="BM163" s="150" t="s">
        <v>237</v>
      </c>
    </row>
    <row r="164" spans="1:65" s="2" customFormat="1" ht="24" customHeight="1">
      <c r="A164" s="26"/>
      <c r="B164" s="138"/>
      <c r="C164" s="139" t="s">
        <v>238</v>
      </c>
      <c r="D164" s="139" t="s">
        <v>122</v>
      </c>
      <c r="E164" s="140" t="s">
        <v>239</v>
      </c>
      <c r="F164" s="141" t="s">
        <v>240</v>
      </c>
      <c r="G164" s="142" t="s">
        <v>125</v>
      </c>
      <c r="H164" s="143">
        <v>6.75</v>
      </c>
      <c r="I164" s="143"/>
      <c r="J164" s="144">
        <f t="shared" si="20"/>
        <v>0</v>
      </c>
      <c r="K164" s="145"/>
      <c r="L164" s="27"/>
      <c r="M164" s="146" t="s">
        <v>1</v>
      </c>
      <c r="N164" s="147" t="s">
        <v>36</v>
      </c>
      <c r="O164" s="148">
        <v>2.4E-2</v>
      </c>
      <c r="P164" s="148">
        <f t="shared" si="21"/>
        <v>0.16200000000000001</v>
      </c>
      <c r="Q164" s="148">
        <v>0.27994000000000002</v>
      </c>
      <c r="R164" s="148">
        <f t="shared" si="22"/>
        <v>1.8895950000000001</v>
      </c>
      <c r="S164" s="148">
        <v>0</v>
      </c>
      <c r="T164" s="149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0" t="s">
        <v>126</v>
      </c>
      <c r="AT164" s="150" t="s">
        <v>122</v>
      </c>
      <c r="AU164" s="150" t="s">
        <v>127</v>
      </c>
      <c r="AY164" s="14" t="s">
        <v>120</v>
      </c>
      <c r="BE164" s="151">
        <f t="shared" si="24"/>
        <v>0</v>
      </c>
      <c r="BF164" s="151">
        <f t="shared" si="25"/>
        <v>0</v>
      </c>
      <c r="BG164" s="151">
        <f t="shared" si="26"/>
        <v>0</v>
      </c>
      <c r="BH164" s="151">
        <f t="shared" si="27"/>
        <v>0</v>
      </c>
      <c r="BI164" s="151">
        <f t="shared" si="28"/>
        <v>0</v>
      </c>
      <c r="BJ164" s="14" t="s">
        <v>127</v>
      </c>
      <c r="BK164" s="151">
        <f t="shared" si="29"/>
        <v>0</v>
      </c>
      <c r="BL164" s="14" t="s">
        <v>126</v>
      </c>
      <c r="BM164" s="150" t="s">
        <v>241</v>
      </c>
    </row>
    <row r="165" spans="1:65" s="2" customFormat="1" ht="24" customHeight="1">
      <c r="A165" s="26"/>
      <c r="B165" s="138"/>
      <c r="C165" s="139" t="s">
        <v>242</v>
      </c>
      <c r="D165" s="139" t="s">
        <v>122</v>
      </c>
      <c r="E165" s="140" t="s">
        <v>243</v>
      </c>
      <c r="F165" s="141" t="s">
        <v>244</v>
      </c>
      <c r="G165" s="142" t="s">
        <v>125</v>
      </c>
      <c r="H165" s="143">
        <v>5</v>
      </c>
      <c r="I165" s="143"/>
      <c r="J165" s="144">
        <f t="shared" si="20"/>
        <v>0</v>
      </c>
      <c r="K165" s="145"/>
      <c r="L165" s="27"/>
      <c r="M165" s="146" t="s">
        <v>1</v>
      </c>
      <c r="N165" s="147" t="s">
        <v>36</v>
      </c>
      <c r="O165" s="148">
        <v>0.151</v>
      </c>
      <c r="P165" s="148">
        <f t="shared" si="21"/>
        <v>0.755</v>
      </c>
      <c r="Q165" s="148">
        <v>0.22377</v>
      </c>
      <c r="R165" s="148">
        <f t="shared" si="22"/>
        <v>1.1188499999999999</v>
      </c>
      <c r="S165" s="148">
        <v>0</v>
      </c>
      <c r="T165" s="149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0" t="s">
        <v>126</v>
      </c>
      <c r="AT165" s="150" t="s">
        <v>122</v>
      </c>
      <c r="AU165" s="150" t="s">
        <v>127</v>
      </c>
      <c r="AY165" s="14" t="s">
        <v>120</v>
      </c>
      <c r="BE165" s="151">
        <f t="shared" si="24"/>
        <v>0</v>
      </c>
      <c r="BF165" s="151">
        <f t="shared" si="25"/>
        <v>0</v>
      </c>
      <c r="BG165" s="151">
        <f t="shared" si="26"/>
        <v>0</v>
      </c>
      <c r="BH165" s="151">
        <f t="shared" si="27"/>
        <v>0</v>
      </c>
      <c r="BI165" s="151">
        <f t="shared" si="28"/>
        <v>0</v>
      </c>
      <c r="BJ165" s="14" t="s">
        <v>127</v>
      </c>
      <c r="BK165" s="151">
        <f t="shared" si="29"/>
        <v>0</v>
      </c>
      <c r="BL165" s="14" t="s">
        <v>126</v>
      </c>
      <c r="BM165" s="150" t="s">
        <v>245</v>
      </c>
    </row>
    <row r="166" spans="1:65" s="2" customFormat="1" ht="24" customHeight="1">
      <c r="A166" s="26"/>
      <c r="B166" s="138"/>
      <c r="C166" s="139" t="s">
        <v>246</v>
      </c>
      <c r="D166" s="139" t="s">
        <v>122</v>
      </c>
      <c r="E166" s="140" t="s">
        <v>247</v>
      </c>
      <c r="F166" s="141" t="s">
        <v>248</v>
      </c>
      <c r="G166" s="142" t="s">
        <v>125</v>
      </c>
      <c r="H166" s="143">
        <v>6.75</v>
      </c>
      <c r="I166" s="143"/>
      <c r="J166" s="144">
        <f t="shared" si="20"/>
        <v>0</v>
      </c>
      <c r="K166" s="145"/>
      <c r="L166" s="27"/>
      <c r="M166" s="146" t="s">
        <v>1</v>
      </c>
      <c r="N166" s="147" t="s">
        <v>36</v>
      </c>
      <c r="O166" s="148">
        <v>0.161</v>
      </c>
      <c r="P166" s="148">
        <f t="shared" si="21"/>
        <v>1.0867500000000001</v>
      </c>
      <c r="Q166" s="148">
        <v>0.31363999999999997</v>
      </c>
      <c r="R166" s="148">
        <f t="shared" si="22"/>
        <v>2.11707</v>
      </c>
      <c r="S166" s="148">
        <v>0</v>
      </c>
      <c r="T166" s="149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0" t="s">
        <v>126</v>
      </c>
      <c r="AT166" s="150" t="s">
        <v>122</v>
      </c>
      <c r="AU166" s="150" t="s">
        <v>127</v>
      </c>
      <c r="AY166" s="14" t="s">
        <v>120</v>
      </c>
      <c r="BE166" s="151">
        <f t="shared" si="24"/>
        <v>0</v>
      </c>
      <c r="BF166" s="151">
        <f t="shared" si="25"/>
        <v>0</v>
      </c>
      <c r="BG166" s="151">
        <f t="shared" si="26"/>
        <v>0</v>
      </c>
      <c r="BH166" s="151">
        <f t="shared" si="27"/>
        <v>0</v>
      </c>
      <c r="BI166" s="151">
        <f t="shared" si="28"/>
        <v>0</v>
      </c>
      <c r="BJ166" s="14" t="s">
        <v>127</v>
      </c>
      <c r="BK166" s="151">
        <f t="shared" si="29"/>
        <v>0</v>
      </c>
      <c r="BL166" s="14" t="s">
        <v>126</v>
      </c>
      <c r="BM166" s="150" t="s">
        <v>249</v>
      </c>
    </row>
    <row r="167" spans="1:65" s="2" customFormat="1" ht="24" customHeight="1">
      <c r="A167" s="26"/>
      <c r="B167" s="138"/>
      <c r="C167" s="139" t="s">
        <v>250</v>
      </c>
      <c r="D167" s="139" t="s">
        <v>122</v>
      </c>
      <c r="E167" s="140" t="s">
        <v>251</v>
      </c>
      <c r="F167" s="141" t="s">
        <v>252</v>
      </c>
      <c r="G167" s="142" t="s">
        <v>160</v>
      </c>
      <c r="H167" s="143">
        <v>1.0999999999999999E-2</v>
      </c>
      <c r="I167" s="143"/>
      <c r="J167" s="144">
        <f t="shared" si="20"/>
        <v>0</v>
      </c>
      <c r="K167" s="145"/>
      <c r="L167" s="27"/>
      <c r="M167" s="146" t="s">
        <v>1</v>
      </c>
      <c r="N167" s="147" t="s">
        <v>36</v>
      </c>
      <c r="O167" s="148">
        <v>10.19</v>
      </c>
      <c r="P167" s="148">
        <f t="shared" si="21"/>
        <v>0.11208999999999998</v>
      </c>
      <c r="Q167" s="148">
        <v>1.0264500000000001</v>
      </c>
      <c r="R167" s="148">
        <f t="shared" si="22"/>
        <v>1.1290950000000001E-2</v>
      </c>
      <c r="S167" s="148">
        <v>0</v>
      </c>
      <c r="T167" s="149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0" t="s">
        <v>126</v>
      </c>
      <c r="AT167" s="150" t="s">
        <v>122</v>
      </c>
      <c r="AU167" s="150" t="s">
        <v>127</v>
      </c>
      <c r="AY167" s="14" t="s">
        <v>120</v>
      </c>
      <c r="BE167" s="151">
        <f t="shared" si="24"/>
        <v>0</v>
      </c>
      <c r="BF167" s="151">
        <f t="shared" si="25"/>
        <v>0</v>
      </c>
      <c r="BG167" s="151">
        <f t="shared" si="26"/>
        <v>0</v>
      </c>
      <c r="BH167" s="151">
        <f t="shared" si="27"/>
        <v>0</v>
      </c>
      <c r="BI167" s="151">
        <f t="shared" si="28"/>
        <v>0</v>
      </c>
      <c r="BJ167" s="14" t="s">
        <v>127</v>
      </c>
      <c r="BK167" s="151">
        <f t="shared" si="29"/>
        <v>0</v>
      </c>
      <c r="BL167" s="14" t="s">
        <v>126</v>
      </c>
      <c r="BM167" s="150" t="s">
        <v>253</v>
      </c>
    </row>
    <row r="168" spans="1:65" s="2" customFormat="1" ht="24" customHeight="1">
      <c r="A168" s="26"/>
      <c r="B168" s="138"/>
      <c r="C168" s="139" t="s">
        <v>254</v>
      </c>
      <c r="D168" s="139" t="s">
        <v>122</v>
      </c>
      <c r="E168" s="140" t="s">
        <v>255</v>
      </c>
      <c r="F168" s="141" t="s">
        <v>256</v>
      </c>
      <c r="G168" s="142" t="s">
        <v>125</v>
      </c>
      <c r="H168" s="143">
        <v>3.5</v>
      </c>
      <c r="I168" s="143"/>
      <c r="J168" s="144">
        <f t="shared" si="20"/>
        <v>0</v>
      </c>
      <c r="K168" s="145"/>
      <c r="L168" s="27"/>
      <c r="M168" s="146" t="s">
        <v>1</v>
      </c>
      <c r="N168" s="147" t="s">
        <v>36</v>
      </c>
      <c r="O168" s="148">
        <v>0.70599999999999996</v>
      </c>
      <c r="P168" s="148">
        <f t="shared" si="21"/>
        <v>2.4710000000000001</v>
      </c>
      <c r="Q168" s="148">
        <v>0.12665999999999999</v>
      </c>
      <c r="R168" s="148">
        <f t="shared" si="22"/>
        <v>0.44330999999999998</v>
      </c>
      <c r="S168" s="148">
        <v>0</v>
      </c>
      <c r="T168" s="149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0" t="s">
        <v>126</v>
      </c>
      <c r="AT168" s="150" t="s">
        <v>122</v>
      </c>
      <c r="AU168" s="150" t="s">
        <v>127</v>
      </c>
      <c r="AY168" s="14" t="s">
        <v>120</v>
      </c>
      <c r="BE168" s="151">
        <f t="shared" si="24"/>
        <v>0</v>
      </c>
      <c r="BF168" s="151">
        <f t="shared" si="25"/>
        <v>0</v>
      </c>
      <c r="BG168" s="151">
        <f t="shared" si="26"/>
        <v>0</v>
      </c>
      <c r="BH168" s="151">
        <f t="shared" si="27"/>
        <v>0</v>
      </c>
      <c r="BI168" s="151">
        <f t="shared" si="28"/>
        <v>0</v>
      </c>
      <c r="BJ168" s="14" t="s">
        <v>127</v>
      </c>
      <c r="BK168" s="151">
        <f t="shared" si="29"/>
        <v>0</v>
      </c>
      <c r="BL168" s="14" t="s">
        <v>126</v>
      </c>
      <c r="BM168" s="150" t="s">
        <v>257</v>
      </c>
    </row>
    <row r="169" spans="1:65" s="2" customFormat="1" ht="24" customHeight="1">
      <c r="A169" s="26"/>
      <c r="B169" s="138"/>
      <c r="C169" s="152" t="s">
        <v>258</v>
      </c>
      <c r="D169" s="152" t="s">
        <v>157</v>
      </c>
      <c r="E169" s="153" t="s">
        <v>259</v>
      </c>
      <c r="F169" s="154" t="s">
        <v>260</v>
      </c>
      <c r="G169" s="155" t="s">
        <v>125</v>
      </c>
      <c r="H169" s="156">
        <v>3.5</v>
      </c>
      <c r="I169" s="156"/>
      <c r="J169" s="157">
        <f t="shared" si="20"/>
        <v>0</v>
      </c>
      <c r="K169" s="158"/>
      <c r="L169" s="159"/>
      <c r="M169" s="160" t="s">
        <v>1</v>
      </c>
      <c r="N169" s="161" t="s">
        <v>36</v>
      </c>
      <c r="O169" s="148">
        <v>0</v>
      </c>
      <c r="P169" s="148">
        <f t="shared" si="21"/>
        <v>0</v>
      </c>
      <c r="Q169" s="148">
        <v>7.0000000000000007E-2</v>
      </c>
      <c r="R169" s="148">
        <f t="shared" si="22"/>
        <v>0.24500000000000002</v>
      </c>
      <c r="S169" s="148">
        <v>0</v>
      </c>
      <c r="T169" s="149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0" t="s">
        <v>152</v>
      </c>
      <c r="AT169" s="150" t="s">
        <v>157</v>
      </c>
      <c r="AU169" s="150" t="s">
        <v>127</v>
      </c>
      <c r="AY169" s="14" t="s">
        <v>120</v>
      </c>
      <c r="BE169" s="151">
        <f t="shared" si="24"/>
        <v>0</v>
      </c>
      <c r="BF169" s="151">
        <f t="shared" si="25"/>
        <v>0</v>
      </c>
      <c r="BG169" s="151">
        <f t="shared" si="26"/>
        <v>0</v>
      </c>
      <c r="BH169" s="151">
        <f t="shared" si="27"/>
        <v>0</v>
      </c>
      <c r="BI169" s="151">
        <f t="shared" si="28"/>
        <v>0</v>
      </c>
      <c r="BJ169" s="14" t="s">
        <v>127</v>
      </c>
      <c r="BK169" s="151">
        <f t="shared" si="29"/>
        <v>0</v>
      </c>
      <c r="BL169" s="14" t="s">
        <v>126</v>
      </c>
      <c r="BM169" s="150" t="s">
        <v>261</v>
      </c>
    </row>
    <row r="170" spans="1:65" s="12" customFormat="1" ht="22.9" customHeight="1">
      <c r="B170" s="126"/>
      <c r="D170" s="127" t="s">
        <v>69</v>
      </c>
      <c r="E170" s="136" t="s">
        <v>156</v>
      </c>
      <c r="F170" s="136" t="s">
        <v>262</v>
      </c>
      <c r="J170" s="137">
        <f>BK170</f>
        <v>0</v>
      </c>
      <c r="L170" s="126"/>
      <c r="M170" s="130"/>
      <c r="N170" s="131"/>
      <c r="O170" s="131"/>
      <c r="P170" s="132">
        <f>P171+SUM(P172:P177)</f>
        <v>26.42895</v>
      </c>
      <c r="Q170" s="131"/>
      <c r="R170" s="132">
        <f>R171+SUM(R172:R177)</f>
        <v>9.3795099999999998</v>
      </c>
      <c r="S170" s="131"/>
      <c r="T170" s="133">
        <f>T171+SUM(T172:T177)</f>
        <v>0</v>
      </c>
      <c r="AR170" s="127" t="s">
        <v>78</v>
      </c>
      <c r="AT170" s="134" t="s">
        <v>69</v>
      </c>
      <c r="AU170" s="134" t="s">
        <v>78</v>
      </c>
      <c r="AY170" s="127" t="s">
        <v>120</v>
      </c>
      <c r="BK170" s="135">
        <f>BK171+SUM(BK172:BK177)</f>
        <v>0</v>
      </c>
    </row>
    <row r="171" spans="1:65" s="2" customFormat="1" ht="24" customHeight="1">
      <c r="A171" s="26"/>
      <c r="B171" s="138"/>
      <c r="C171" s="139" t="s">
        <v>263</v>
      </c>
      <c r="D171" s="139" t="s">
        <v>122</v>
      </c>
      <c r="E171" s="140" t="s">
        <v>264</v>
      </c>
      <c r="F171" s="141" t="s">
        <v>265</v>
      </c>
      <c r="G171" s="142" t="s">
        <v>131</v>
      </c>
      <c r="H171" s="143">
        <v>0.8</v>
      </c>
      <c r="I171" s="143"/>
      <c r="J171" s="144">
        <f t="shared" ref="J171:J176" si="30">ROUND(I171*H171,2)</f>
        <v>0</v>
      </c>
      <c r="K171" s="145"/>
      <c r="L171" s="27"/>
      <c r="M171" s="146" t="s">
        <v>1</v>
      </c>
      <c r="N171" s="147" t="s">
        <v>36</v>
      </c>
      <c r="O171" s="148">
        <v>1.7395799999999999</v>
      </c>
      <c r="P171" s="148">
        <f t="shared" ref="P171:P176" si="31">O171*H171</f>
        <v>1.391664</v>
      </c>
      <c r="Q171" s="148">
        <v>2.45045</v>
      </c>
      <c r="R171" s="148">
        <f t="shared" ref="R171:R176" si="32">Q171*H171</f>
        <v>1.9603600000000001</v>
      </c>
      <c r="S171" s="148">
        <v>0</v>
      </c>
      <c r="T171" s="149">
        <f t="shared" ref="T171:T176" si="33"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0" t="s">
        <v>126</v>
      </c>
      <c r="AT171" s="150" t="s">
        <v>122</v>
      </c>
      <c r="AU171" s="150" t="s">
        <v>127</v>
      </c>
      <c r="AY171" s="14" t="s">
        <v>120</v>
      </c>
      <c r="BE171" s="151">
        <f t="shared" ref="BE171:BE176" si="34">IF(N171="základná",J171,0)</f>
        <v>0</v>
      </c>
      <c r="BF171" s="151">
        <f t="shared" ref="BF171:BF176" si="35">IF(N171="znížená",J171,0)</f>
        <v>0</v>
      </c>
      <c r="BG171" s="151">
        <f t="shared" ref="BG171:BG176" si="36">IF(N171="zákl. prenesená",J171,0)</f>
        <v>0</v>
      </c>
      <c r="BH171" s="151">
        <f t="shared" ref="BH171:BH176" si="37">IF(N171="zníž. prenesená",J171,0)</f>
        <v>0</v>
      </c>
      <c r="BI171" s="151">
        <f t="shared" ref="BI171:BI176" si="38">IF(N171="nulová",J171,0)</f>
        <v>0</v>
      </c>
      <c r="BJ171" s="14" t="s">
        <v>127</v>
      </c>
      <c r="BK171" s="151">
        <f t="shared" ref="BK171:BK176" si="39">ROUND(I171*H171,2)</f>
        <v>0</v>
      </c>
      <c r="BL171" s="14" t="s">
        <v>126</v>
      </c>
      <c r="BM171" s="150" t="s">
        <v>266</v>
      </c>
    </row>
    <row r="172" spans="1:65" s="2" customFormat="1" ht="24" customHeight="1">
      <c r="A172" s="26"/>
      <c r="B172" s="138"/>
      <c r="C172" s="139" t="s">
        <v>267</v>
      </c>
      <c r="D172" s="139" t="s">
        <v>122</v>
      </c>
      <c r="E172" s="140" t="s">
        <v>268</v>
      </c>
      <c r="F172" s="141" t="s">
        <v>269</v>
      </c>
      <c r="G172" s="142" t="s">
        <v>199</v>
      </c>
      <c r="H172" s="143">
        <v>7.5</v>
      </c>
      <c r="I172" s="143"/>
      <c r="J172" s="144">
        <f t="shared" si="30"/>
        <v>0</v>
      </c>
      <c r="K172" s="145"/>
      <c r="L172" s="27"/>
      <c r="M172" s="146" t="s">
        <v>1</v>
      </c>
      <c r="N172" s="147" t="s">
        <v>36</v>
      </c>
      <c r="O172" s="148">
        <v>1.641</v>
      </c>
      <c r="P172" s="148">
        <f t="shared" si="31"/>
        <v>12.307500000000001</v>
      </c>
      <c r="Q172" s="148">
        <v>0.9577</v>
      </c>
      <c r="R172" s="148">
        <f t="shared" si="32"/>
        <v>7.1827500000000004</v>
      </c>
      <c r="S172" s="148">
        <v>0</v>
      </c>
      <c r="T172" s="149">
        <f t="shared" si="3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0" t="s">
        <v>126</v>
      </c>
      <c r="AT172" s="150" t="s">
        <v>122</v>
      </c>
      <c r="AU172" s="150" t="s">
        <v>127</v>
      </c>
      <c r="AY172" s="14" t="s">
        <v>120</v>
      </c>
      <c r="BE172" s="151">
        <f t="shared" si="34"/>
        <v>0</v>
      </c>
      <c r="BF172" s="151">
        <f t="shared" si="35"/>
        <v>0</v>
      </c>
      <c r="BG172" s="151">
        <f t="shared" si="36"/>
        <v>0</v>
      </c>
      <c r="BH172" s="151">
        <f t="shared" si="37"/>
        <v>0</v>
      </c>
      <c r="BI172" s="151">
        <f t="shared" si="38"/>
        <v>0</v>
      </c>
      <c r="BJ172" s="14" t="s">
        <v>127</v>
      </c>
      <c r="BK172" s="151">
        <f t="shared" si="39"/>
        <v>0</v>
      </c>
      <c r="BL172" s="14" t="s">
        <v>126</v>
      </c>
      <c r="BM172" s="150" t="s">
        <v>270</v>
      </c>
    </row>
    <row r="173" spans="1:65" s="2" customFormat="1" ht="16.5" customHeight="1">
      <c r="A173" s="26"/>
      <c r="B173" s="138"/>
      <c r="C173" s="139" t="s">
        <v>271</v>
      </c>
      <c r="D173" s="139" t="s">
        <v>122</v>
      </c>
      <c r="E173" s="140" t="s">
        <v>272</v>
      </c>
      <c r="F173" s="141" t="s">
        <v>273</v>
      </c>
      <c r="G173" s="142" t="s">
        <v>274</v>
      </c>
      <c r="H173" s="143">
        <v>1</v>
      </c>
      <c r="I173" s="143"/>
      <c r="J173" s="144">
        <f t="shared" si="30"/>
        <v>0</v>
      </c>
      <c r="K173" s="145"/>
      <c r="L173" s="27"/>
      <c r="M173" s="146" t="s">
        <v>1</v>
      </c>
      <c r="N173" s="147" t="s">
        <v>36</v>
      </c>
      <c r="O173" s="148">
        <v>0.41599999999999998</v>
      </c>
      <c r="P173" s="148">
        <f t="shared" si="31"/>
        <v>0.41599999999999998</v>
      </c>
      <c r="Q173" s="148">
        <v>0.15306</v>
      </c>
      <c r="R173" s="148">
        <f t="shared" si="32"/>
        <v>0.15306</v>
      </c>
      <c r="S173" s="148">
        <v>0</v>
      </c>
      <c r="T173" s="149">
        <f t="shared" si="3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0" t="s">
        <v>126</v>
      </c>
      <c r="AT173" s="150" t="s">
        <v>122</v>
      </c>
      <c r="AU173" s="150" t="s">
        <v>127</v>
      </c>
      <c r="AY173" s="14" t="s">
        <v>120</v>
      </c>
      <c r="BE173" s="151">
        <f t="shared" si="34"/>
        <v>0</v>
      </c>
      <c r="BF173" s="151">
        <f t="shared" si="35"/>
        <v>0</v>
      </c>
      <c r="BG173" s="151">
        <f t="shared" si="36"/>
        <v>0</v>
      </c>
      <c r="BH173" s="151">
        <f t="shared" si="37"/>
        <v>0</v>
      </c>
      <c r="BI173" s="151">
        <f t="shared" si="38"/>
        <v>0</v>
      </c>
      <c r="BJ173" s="14" t="s">
        <v>127</v>
      </c>
      <c r="BK173" s="151">
        <f t="shared" si="39"/>
        <v>0</v>
      </c>
      <c r="BL173" s="14" t="s">
        <v>126</v>
      </c>
      <c r="BM173" s="150" t="s">
        <v>275</v>
      </c>
    </row>
    <row r="174" spans="1:65" s="2" customFormat="1" ht="16.5" customHeight="1">
      <c r="A174" s="26"/>
      <c r="B174" s="138"/>
      <c r="C174" s="152" t="s">
        <v>276</v>
      </c>
      <c r="D174" s="152" t="s">
        <v>157</v>
      </c>
      <c r="E174" s="153" t="s">
        <v>277</v>
      </c>
      <c r="F174" s="154" t="s">
        <v>278</v>
      </c>
      <c r="G174" s="155" t="s">
        <v>274</v>
      </c>
      <c r="H174" s="156">
        <v>1</v>
      </c>
      <c r="I174" s="156"/>
      <c r="J174" s="157">
        <f t="shared" si="30"/>
        <v>0</v>
      </c>
      <c r="K174" s="158"/>
      <c r="L174" s="159"/>
      <c r="M174" s="160" t="s">
        <v>1</v>
      </c>
      <c r="N174" s="161" t="s">
        <v>36</v>
      </c>
      <c r="O174" s="148">
        <v>0</v>
      </c>
      <c r="P174" s="148">
        <f t="shared" si="31"/>
        <v>0</v>
      </c>
      <c r="Q174" s="148">
        <v>2.9000000000000001E-2</v>
      </c>
      <c r="R174" s="148">
        <f t="shared" si="32"/>
        <v>2.9000000000000001E-2</v>
      </c>
      <c r="S174" s="148">
        <v>0</v>
      </c>
      <c r="T174" s="149">
        <f t="shared" si="3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0" t="s">
        <v>152</v>
      </c>
      <c r="AT174" s="150" t="s">
        <v>157</v>
      </c>
      <c r="AU174" s="150" t="s">
        <v>127</v>
      </c>
      <c r="AY174" s="14" t="s">
        <v>120</v>
      </c>
      <c r="BE174" s="151">
        <f t="shared" si="34"/>
        <v>0</v>
      </c>
      <c r="BF174" s="151">
        <f t="shared" si="35"/>
        <v>0</v>
      </c>
      <c r="BG174" s="151">
        <f t="shared" si="36"/>
        <v>0</v>
      </c>
      <c r="BH174" s="151">
        <f t="shared" si="37"/>
        <v>0</v>
      </c>
      <c r="BI174" s="151">
        <f t="shared" si="38"/>
        <v>0</v>
      </c>
      <c r="BJ174" s="14" t="s">
        <v>127</v>
      </c>
      <c r="BK174" s="151">
        <f t="shared" si="39"/>
        <v>0</v>
      </c>
      <c r="BL174" s="14" t="s">
        <v>126</v>
      </c>
      <c r="BM174" s="150" t="s">
        <v>279</v>
      </c>
    </row>
    <row r="175" spans="1:65" s="2" customFormat="1" ht="36" customHeight="1">
      <c r="A175" s="26"/>
      <c r="B175" s="138"/>
      <c r="C175" s="139" t="s">
        <v>280</v>
      </c>
      <c r="D175" s="139" t="s">
        <v>122</v>
      </c>
      <c r="E175" s="140" t="s">
        <v>281</v>
      </c>
      <c r="F175" s="141" t="s">
        <v>282</v>
      </c>
      <c r="G175" s="142" t="s">
        <v>274</v>
      </c>
      <c r="H175" s="143">
        <v>1</v>
      </c>
      <c r="I175" s="143"/>
      <c r="J175" s="144">
        <f t="shared" si="30"/>
        <v>0</v>
      </c>
      <c r="K175" s="145"/>
      <c r="L175" s="27"/>
      <c r="M175" s="146" t="s">
        <v>1</v>
      </c>
      <c r="N175" s="147" t="s">
        <v>36</v>
      </c>
      <c r="O175" s="148">
        <v>1.5169999999999999</v>
      </c>
      <c r="P175" s="148">
        <f t="shared" si="31"/>
        <v>1.5169999999999999</v>
      </c>
      <c r="Q175" s="148">
        <v>1.34E-3</v>
      </c>
      <c r="R175" s="148">
        <f t="shared" si="32"/>
        <v>1.34E-3</v>
      </c>
      <c r="S175" s="148">
        <v>0</v>
      </c>
      <c r="T175" s="149">
        <f t="shared" si="3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0" t="s">
        <v>126</v>
      </c>
      <c r="AT175" s="150" t="s">
        <v>122</v>
      </c>
      <c r="AU175" s="150" t="s">
        <v>127</v>
      </c>
      <c r="AY175" s="14" t="s">
        <v>120</v>
      </c>
      <c r="BE175" s="151">
        <f t="shared" si="34"/>
        <v>0</v>
      </c>
      <c r="BF175" s="151">
        <f t="shared" si="35"/>
        <v>0</v>
      </c>
      <c r="BG175" s="151">
        <f t="shared" si="36"/>
        <v>0</v>
      </c>
      <c r="BH175" s="151">
        <f t="shared" si="37"/>
        <v>0</v>
      </c>
      <c r="BI175" s="151">
        <f t="shared" si="38"/>
        <v>0</v>
      </c>
      <c r="BJ175" s="14" t="s">
        <v>127</v>
      </c>
      <c r="BK175" s="151">
        <f t="shared" si="39"/>
        <v>0</v>
      </c>
      <c r="BL175" s="14" t="s">
        <v>126</v>
      </c>
      <c r="BM175" s="150" t="s">
        <v>283</v>
      </c>
    </row>
    <row r="176" spans="1:65" s="2" customFormat="1" ht="24" customHeight="1">
      <c r="A176" s="26"/>
      <c r="B176" s="138"/>
      <c r="C176" s="152" t="s">
        <v>284</v>
      </c>
      <c r="D176" s="152" t="s">
        <v>157</v>
      </c>
      <c r="E176" s="153" t="s">
        <v>285</v>
      </c>
      <c r="F176" s="154" t="s">
        <v>451</v>
      </c>
      <c r="G176" s="155" t="s">
        <v>274</v>
      </c>
      <c r="H176" s="156">
        <v>1</v>
      </c>
      <c r="I176" s="156"/>
      <c r="J176" s="157">
        <f t="shared" si="30"/>
        <v>0</v>
      </c>
      <c r="K176" s="158"/>
      <c r="L176" s="159"/>
      <c r="M176" s="160" t="s">
        <v>1</v>
      </c>
      <c r="N176" s="161" t="s">
        <v>36</v>
      </c>
      <c r="O176" s="148">
        <v>0</v>
      </c>
      <c r="P176" s="148">
        <f t="shared" si="31"/>
        <v>0</v>
      </c>
      <c r="Q176" s="148">
        <v>5.2999999999999999E-2</v>
      </c>
      <c r="R176" s="148">
        <f t="shared" si="32"/>
        <v>5.2999999999999999E-2</v>
      </c>
      <c r="S176" s="148">
        <v>0</v>
      </c>
      <c r="T176" s="149">
        <f t="shared" si="3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0" t="s">
        <v>152</v>
      </c>
      <c r="AT176" s="150" t="s">
        <v>157</v>
      </c>
      <c r="AU176" s="150" t="s">
        <v>127</v>
      </c>
      <c r="AY176" s="14" t="s">
        <v>120</v>
      </c>
      <c r="BE176" s="151">
        <f t="shared" si="34"/>
        <v>0</v>
      </c>
      <c r="BF176" s="151">
        <f t="shared" si="35"/>
        <v>0</v>
      </c>
      <c r="BG176" s="151">
        <f t="shared" si="36"/>
        <v>0</v>
      </c>
      <c r="BH176" s="151">
        <f t="shared" si="37"/>
        <v>0</v>
      </c>
      <c r="BI176" s="151">
        <f t="shared" si="38"/>
        <v>0</v>
      </c>
      <c r="BJ176" s="14" t="s">
        <v>127</v>
      </c>
      <c r="BK176" s="151">
        <f t="shared" si="39"/>
        <v>0</v>
      </c>
      <c r="BL176" s="14" t="s">
        <v>126</v>
      </c>
      <c r="BM176" s="150" t="s">
        <v>286</v>
      </c>
    </row>
    <row r="177" spans="1:65" s="12" customFormat="1" ht="20.85" customHeight="1">
      <c r="B177" s="126"/>
      <c r="D177" s="127" t="s">
        <v>69</v>
      </c>
      <c r="E177" s="136" t="s">
        <v>287</v>
      </c>
      <c r="F177" s="136" t="s">
        <v>288</v>
      </c>
      <c r="J177" s="137">
        <f>BK177</f>
        <v>0</v>
      </c>
      <c r="L177" s="126"/>
      <c r="M177" s="130"/>
      <c r="N177" s="131"/>
      <c r="O177" s="131"/>
      <c r="P177" s="132">
        <f>P178</f>
        <v>10.796785999999999</v>
      </c>
      <c r="Q177" s="131"/>
      <c r="R177" s="132">
        <f>R178</f>
        <v>0</v>
      </c>
      <c r="S177" s="131"/>
      <c r="T177" s="133">
        <f>T178</f>
        <v>0</v>
      </c>
      <c r="AR177" s="127" t="s">
        <v>78</v>
      </c>
      <c r="AT177" s="134" t="s">
        <v>69</v>
      </c>
      <c r="AU177" s="134" t="s">
        <v>127</v>
      </c>
      <c r="AY177" s="127" t="s">
        <v>120</v>
      </c>
      <c r="BK177" s="135">
        <f>BK178</f>
        <v>0</v>
      </c>
    </row>
    <row r="178" spans="1:65" s="2" customFormat="1" ht="24" customHeight="1">
      <c r="A178" s="26"/>
      <c r="B178" s="138"/>
      <c r="C178" s="139" t="s">
        <v>289</v>
      </c>
      <c r="D178" s="139" t="s">
        <v>122</v>
      </c>
      <c r="E178" s="140" t="s">
        <v>290</v>
      </c>
      <c r="F178" s="141" t="s">
        <v>291</v>
      </c>
      <c r="G178" s="142" t="s">
        <v>160</v>
      </c>
      <c r="H178" s="143">
        <v>70.108999999999995</v>
      </c>
      <c r="I178" s="143"/>
      <c r="J178" s="144">
        <f>ROUND(I178*H178,2)</f>
        <v>0</v>
      </c>
      <c r="K178" s="145"/>
      <c r="L178" s="27"/>
      <c r="M178" s="146" t="s">
        <v>1</v>
      </c>
      <c r="N178" s="147" t="s">
        <v>36</v>
      </c>
      <c r="O178" s="148">
        <v>0.154</v>
      </c>
      <c r="P178" s="148">
        <f>O178*H178</f>
        <v>10.796785999999999</v>
      </c>
      <c r="Q178" s="148">
        <v>0</v>
      </c>
      <c r="R178" s="148">
        <f>Q178*H178</f>
        <v>0</v>
      </c>
      <c r="S178" s="148">
        <v>0</v>
      </c>
      <c r="T178" s="149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0" t="s">
        <v>126</v>
      </c>
      <c r="AT178" s="150" t="s">
        <v>122</v>
      </c>
      <c r="AU178" s="150" t="s">
        <v>133</v>
      </c>
      <c r="AY178" s="14" t="s">
        <v>120</v>
      </c>
      <c r="BE178" s="151">
        <f>IF(N178="základná",J178,0)</f>
        <v>0</v>
      </c>
      <c r="BF178" s="151">
        <f>IF(N178="znížená",J178,0)</f>
        <v>0</v>
      </c>
      <c r="BG178" s="151">
        <f>IF(N178="zákl. prenesená",J178,0)</f>
        <v>0</v>
      </c>
      <c r="BH178" s="151">
        <f>IF(N178="zníž. prenesená",J178,0)</f>
        <v>0</v>
      </c>
      <c r="BI178" s="151">
        <f>IF(N178="nulová",J178,0)</f>
        <v>0</v>
      </c>
      <c r="BJ178" s="14" t="s">
        <v>127</v>
      </c>
      <c r="BK178" s="151">
        <f>ROUND(I178*H178,2)</f>
        <v>0</v>
      </c>
      <c r="BL178" s="14" t="s">
        <v>126</v>
      </c>
      <c r="BM178" s="150" t="s">
        <v>292</v>
      </c>
    </row>
    <row r="179" spans="1:65" s="12" customFormat="1" ht="25.9" customHeight="1">
      <c r="B179" s="126"/>
      <c r="D179" s="127" t="s">
        <v>69</v>
      </c>
      <c r="E179" s="128" t="s">
        <v>293</v>
      </c>
      <c r="F179" s="128" t="s">
        <v>294</v>
      </c>
      <c r="J179" s="129">
        <f>BK179</f>
        <v>0</v>
      </c>
      <c r="L179" s="126"/>
      <c r="M179" s="130"/>
      <c r="N179" s="131"/>
      <c r="O179" s="131"/>
      <c r="P179" s="132">
        <f>P180+P184+P195+P206+P214</f>
        <v>53.326648400000003</v>
      </c>
      <c r="Q179" s="131"/>
      <c r="R179" s="132">
        <f>R180+R184+R195+R206+R214</f>
        <v>1.2775984</v>
      </c>
      <c r="S179" s="131"/>
      <c r="T179" s="133">
        <f>T180+T184+T195+T206+T214</f>
        <v>0</v>
      </c>
      <c r="AR179" s="127" t="s">
        <v>78</v>
      </c>
      <c r="AT179" s="134" t="s">
        <v>69</v>
      </c>
      <c r="AU179" s="134" t="s">
        <v>70</v>
      </c>
      <c r="AY179" s="127" t="s">
        <v>120</v>
      </c>
      <c r="BK179" s="135">
        <f>BK180+BK184+BK195+BK206+BK214</f>
        <v>0</v>
      </c>
    </row>
    <row r="180" spans="1:65" s="12" customFormat="1" ht="22.9" customHeight="1">
      <c r="B180" s="126"/>
      <c r="D180" s="127" t="s">
        <v>69</v>
      </c>
      <c r="E180" s="136" t="s">
        <v>295</v>
      </c>
      <c r="F180" s="136" t="s">
        <v>296</v>
      </c>
      <c r="J180" s="137">
        <f>BK180</f>
        <v>0</v>
      </c>
      <c r="L180" s="126"/>
      <c r="M180" s="130"/>
      <c r="N180" s="131"/>
      <c r="O180" s="131"/>
      <c r="P180" s="132">
        <f>SUM(P181:P183)</f>
        <v>0.76094899999999999</v>
      </c>
      <c r="Q180" s="131"/>
      <c r="R180" s="132">
        <f>SUM(R181:R183)</f>
        <v>1.0709999999999999E-2</v>
      </c>
      <c r="S180" s="131"/>
      <c r="T180" s="133">
        <f>SUM(T181:T183)</f>
        <v>0</v>
      </c>
      <c r="AR180" s="127" t="s">
        <v>127</v>
      </c>
      <c r="AT180" s="134" t="s">
        <v>69</v>
      </c>
      <c r="AU180" s="134" t="s">
        <v>78</v>
      </c>
      <c r="AY180" s="127" t="s">
        <v>120</v>
      </c>
      <c r="BK180" s="135">
        <f>SUM(BK181:BK183)</f>
        <v>0</v>
      </c>
    </row>
    <row r="181" spans="1:65" s="2" customFormat="1" ht="24" customHeight="1">
      <c r="A181" s="26"/>
      <c r="B181" s="138"/>
      <c r="C181" s="139" t="s">
        <v>297</v>
      </c>
      <c r="D181" s="139" t="s">
        <v>122</v>
      </c>
      <c r="E181" s="140" t="s">
        <v>298</v>
      </c>
      <c r="F181" s="141" t="s">
        <v>299</v>
      </c>
      <c r="G181" s="142" t="s">
        <v>125</v>
      </c>
      <c r="H181" s="143">
        <v>4.5</v>
      </c>
      <c r="I181" s="143"/>
      <c r="J181" s="144">
        <f>ROUND(I181*H181,2)</f>
        <v>0</v>
      </c>
      <c r="K181" s="145"/>
      <c r="L181" s="27"/>
      <c r="M181" s="146" t="s">
        <v>1</v>
      </c>
      <c r="N181" s="147" t="s">
        <v>36</v>
      </c>
      <c r="O181" s="148">
        <v>0.16524</v>
      </c>
      <c r="P181" s="148">
        <f>O181*H181</f>
        <v>0.74358000000000002</v>
      </c>
      <c r="Q181" s="148">
        <v>8.0000000000000007E-5</v>
      </c>
      <c r="R181" s="148">
        <f>Q181*H181</f>
        <v>3.6000000000000002E-4</v>
      </c>
      <c r="S181" s="148">
        <v>0</v>
      </c>
      <c r="T181" s="149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0" t="s">
        <v>188</v>
      </c>
      <c r="AT181" s="150" t="s">
        <v>122</v>
      </c>
      <c r="AU181" s="150" t="s">
        <v>127</v>
      </c>
      <c r="AY181" s="14" t="s">
        <v>120</v>
      </c>
      <c r="BE181" s="151">
        <f>IF(N181="základná",J181,0)</f>
        <v>0</v>
      </c>
      <c r="BF181" s="151">
        <f>IF(N181="znížená",J181,0)</f>
        <v>0</v>
      </c>
      <c r="BG181" s="151">
        <f>IF(N181="zákl. prenesená",J181,0)</f>
        <v>0</v>
      </c>
      <c r="BH181" s="151">
        <f>IF(N181="zníž. prenesená",J181,0)</f>
        <v>0</v>
      </c>
      <c r="BI181" s="151">
        <f>IF(N181="nulová",J181,0)</f>
        <v>0</v>
      </c>
      <c r="BJ181" s="14" t="s">
        <v>127</v>
      </c>
      <c r="BK181" s="151">
        <f>ROUND(I181*H181,2)</f>
        <v>0</v>
      </c>
      <c r="BL181" s="14" t="s">
        <v>188</v>
      </c>
      <c r="BM181" s="150" t="s">
        <v>300</v>
      </c>
    </row>
    <row r="182" spans="1:65" s="2" customFormat="1" ht="24" customHeight="1">
      <c r="A182" s="26"/>
      <c r="B182" s="138"/>
      <c r="C182" s="152" t="s">
        <v>301</v>
      </c>
      <c r="D182" s="152" t="s">
        <v>157</v>
      </c>
      <c r="E182" s="153" t="s">
        <v>302</v>
      </c>
      <c r="F182" s="154" t="s">
        <v>303</v>
      </c>
      <c r="G182" s="155" t="s">
        <v>125</v>
      </c>
      <c r="H182" s="156">
        <v>5.1749999999999998</v>
      </c>
      <c r="I182" s="156"/>
      <c r="J182" s="157">
        <f>ROUND(I182*H182,2)</f>
        <v>0</v>
      </c>
      <c r="K182" s="158"/>
      <c r="L182" s="159"/>
      <c r="M182" s="160" t="s">
        <v>1</v>
      </c>
      <c r="N182" s="161" t="s">
        <v>36</v>
      </c>
      <c r="O182" s="148">
        <v>0</v>
      </c>
      <c r="P182" s="148">
        <f>O182*H182</f>
        <v>0</v>
      </c>
      <c r="Q182" s="148">
        <v>2E-3</v>
      </c>
      <c r="R182" s="148">
        <f>Q182*H182</f>
        <v>1.035E-2</v>
      </c>
      <c r="S182" s="148">
        <v>0</v>
      </c>
      <c r="T182" s="149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0" t="s">
        <v>254</v>
      </c>
      <c r="AT182" s="150" t="s">
        <v>157</v>
      </c>
      <c r="AU182" s="150" t="s">
        <v>127</v>
      </c>
      <c r="AY182" s="14" t="s">
        <v>120</v>
      </c>
      <c r="BE182" s="151">
        <f>IF(N182="základná",J182,0)</f>
        <v>0</v>
      </c>
      <c r="BF182" s="151">
        <f>IF(N182="znížená",J182,0)</f>
        <v>0</v>
      </c>
      <c r="BG182" s="151">
        <f>IF(N182="zákl. prenesená",J182,0)</f>
        <v>0</v>
      </c>
      <c r="BH182" s="151">
        <f>IF(N182="zníž. prenesená",J182,0)</f>
        <v>0</v>
      </c>
      <c r="BI182" s="151">
        <f>IF(N182="nulová",J182,0)</f>
        <v>0</v>
      </c>
      <c r="BJ182" s="14" t="s">
        <v>127</v>
      </c>
      <c r="BK182" s="151">
        <f>ROUND(I182*H182,2)</f>
        <v>0</v>
      </c>
      <c r="BL182" s="14" t="s">
        <v>188</v>
      </c>
      <c r="BM182" s="150" t="s">
        <v>304</v>
      </c>
    </row>
    <row r="183" spans="1:65" s="2" customFormat="1" ht="24" customHeight="1">
      <c r="A183" s="26"/>
      <c r="B183" s="138"/>
      <c r="C183" s="139" t="s">
        <v>305</v>
      </c>
      <c r="D183" s="139" t="s">
        <v>122</v>
      </c>
      <c r="E183" s="140" t="s">
        <v>306</v>
      </c>
      <c r="F183" s="141" t="s">
        <v>307</v>
      </c>
      <c r="G183" s="142" t="s">
        <v>160</v>
      </c>
      <c r="H183" s="143">
        <v>1.0999999999999999E-2</v>
      </c>
      <c r="I183" s="143"/>
      <c r="J183" s="144">
        <f>ROUND(I183*H183,2)</f>
        <v>0</v>
      </c>
      <c r="K183" s="145"/>
      <c r="L183" s="27"/>
      <c r="M183" s="146" t="s">
        <v>1</v>
      </c>
      <c r="N183" s="147" t="s">
        <v>36</v>
      </c>
      <c r="O183" s="148">
        <v>1.579</v>
      </c>
      <c r="P183" s="148">
        <f>O183*H183</f>
        <v>1.7368999999999999E-2</v>
      </c>
      <c r="Q183" s="148">
        <v>0</v>
      </c>
      <c r="R183" s="148">
        <f>Q183*H183</f>
        <v>0</v>
      </c>
      <c r="S183" s="148">
        <v>0</v>
      </c>
      <c r="T183" s="149">
        <f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0" t="s">
        <v>188</v>
      </c>
      <c r="AT183" s="150" t="s">
        <v>122</v>
      </c>
      <c r="AU183" s="150" t="s">
        <v>127</v>
      </c>
      <c r="AY183" s="14" t="s">
        <v>120</v>
      </c>
      <c r="BE183" s="151">
        <f>IF(N183="základná",J183,0)</f>
        <v>0</v>
      </c>
      <c r="BF183" s="151">
        <f>IF(N183="znížená",J183,0)</f>
        <v>0</v>
      </c>
      <c r="BG183" s="151">
        <f>IF(N183="zákl. prenesená",J183,0)</f>
        <v>0</v>
      </c>
      <c r="BH183" s="151">
        <f>IF(N183="zníž. prenesená",J183,0)</f>
        <v>0</v>
      </c>
      <c r="BI183" s="151">
        <f>IF(N183="nulová",J183,0)</f>
        <v>0</v>
      </c>
      <c r="BJ183" s="14" t="s">
        <v>127</v>
      </c>
      <c r="BK183" s="151">
        <f>ROUND(I183*H183,2)</f>
        <v>0</v>
      </c>
      <c r="BL183" s="14" t="s">
        <v>188</v>
      </c>
      <c r="BM183" s="150" t="s">
        <v>308</v>
      </c>
    </row>
    <row r="184" spans="1:65" s="12" customFormat="1" ht="22.9" customHeight="1">
      <c r="B184" s="126"/>
      <c r="D184" s="127" t="s">
        <v>69</v>
      </c>
      <c r="E184" s="136" t="s">
        <v>309</v>
      </c>
      <c r="F184" s="136" t="s">
        <v>310</v>
      </c>
      <c r="J184" s="137">
        <f>BK184</f>
        <v>0</v>
      </c>
      <c r="L184" s="126"/>
      <c r="M184" s="130"/>
      <c r="N184" s="131"/>
      <c r="O184" s="131"/>
      <c r="P184" s="132">
        <f>SUM(P185:P194)</f>
        <v>15.216519999999999</v>
      </c>
      <c r="Q184" s="131"/>
      <c r="R184" s="132">
        <f>SUM(R185:R194)</f>
        <v>0.61957000000000007</v>
      </c>
      <c r="S184" s="131"/>
      <c r="T184" s="133">
        <f>SUM(T185:T194)</f>
        <v>0</v>
      </c>
      <c r="AR184" s="127" t="s">
        <v>78</v>
      </c>
      <c r="AT184" s="134" t="s">
        <v>69</v>
      </c>
      <c r="AU184" s="134" t="s">
        <v>78</v>
      </c>
      <c r="AY184" s="127" t="s">
        <v>120</v>
      </c>
      <c r="BK184" s="135">
        <f>SUM(BK185:BK194)</f>
        <v>0</v>
      </c>
    </row>
    <row r="185" spans="1:65" s="2" customFormat="1" ht="24" customHeight="1">
      <c r="A185" s="26"/>
      <c r="B185" s="138"/>
      <c r="C185" s="139" t="s">
        <v>311</v>
      </c>
      <c r="D185" s="139" t="s">
        <v>122</v>
      </c>
      <c r="E185" s="140" t="s">
        <v>312</v>
      </c>
      <c r="F185" s="141" t="s">
        <v>313</v>
      </c>
      <c r="G185" s="142" t="s">
        <v>199</v>
      </c>
      <c r="H185" s="143">
        <v>37</v>
      </c>
      <c r="I185" s="143"/>
      <c r="J185" s="144">
        <f t="shared" ref="J185:J194" si="40">ROUND(I185*H185,2)</f>
        <v>0</v>
      </c>
      <c r="K185" s="145"/>
      <c r="L185" s="27"/>
      <c r="M185" s="146" t="s">
        <v>1</v>
      </c>
      <c r="N185" s="147" t="s">
        <v>36</v>
      </c>
      <c r="O185" s="148">
        <v>0.307</v>
      </c>
      <c r="P185" s="148">
        <f t="shared" ref="P185:P194" si="41">O185*H185</f>
        <v>11.359</v>
      </c>
      <c r="Q185" s="148">
        <v>2.5999999999999998E-4</v>
      </c>
      <c r="R185" s="148">
        <f t="shared" ref="R185:R194" si="42">Q185*H185</f>
        <v>9.6199999999999983E-3</v>
      </c>
      <c r="S185" s="148">
        <v>0</v>
      </c>
      <c r="T185" s="149">
        <f t="shared" ref="T185:T194" si="43"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0" t="s">
        <v>126</v>
      </c>
      <c r="AT185" s="150" t="s">
        <v>122</v>
      </c>
      <c r="AU185" s="150" t="s">
        <v>127</v>
      </c>
      <c r="AY185" s="14" t="s">
        <v>120</v>
      </c>
      <c r="BE185" s="151">
        <f t="shared" ref="BE185:BE194" si="44">IF(N185="základná",J185,0)</f>
        <v>0</v>
      </c>
      <c r="BF185" s="151">
        <f t="shared" ref="BF185:BF194" si="45">IF(N185="znížená",J185,0)</f>
        <v>0</v>
      </c>
      <c r="BG185" s="151">
        <f t="shared" ref="BG185:BG194" si="46">IF(N185="zákl. prenesená",J185,0)</f>
        <v>0</v>
      </c>
      <c r="BH185" s="151">
        <f t="shared" ref="BH185:BH194" si="47">IF(N185="zníž. prenesená",J185,0)</f>
        <v>0</v>
      </c>
      <c r="BI185" s="151">
        <f t="shared" ref="BI185:BI194" si="48">IF(N185="nulová",J185,0)</f>
        <v>0</v>
      </c>
      <c r="BJ185" s="14" t="s">
        <v>127</v>
      </c>
      <c r="BK185" s="151">
        <f t="shared" ref="BK185:BK194" si="49">ROUND(I185*H185,2)</f>
        <v>0</v>
      </c>
      <c r="BL185" s="14" t="s">
        <v>126</v>
      </c>
      <c r="BM185" s="150" t="s">
        <v>314</v>
      </c>
    </row>
    <row r="186" spans="1:65" s="2" customFormat="1" ht="24" customHeight="1">
      <c r="A186" s="26"/>
      <c r="B186" s="138"/>
      <c r="C186" s="152" t="s">
        <v>315</v>
      </c>
      <c r="D186" s="152" t="s">
        <v>157</v>
      </c>
      <c r="E186" s="153" t="s">
        <v>316</v>
      </c>
      <c r="F186" s="154" t="s">
        <v>317</v>
      </c>
      <c r="G186" s="155" t="s">
        <v>131</v>
      </c>
      <c r="H186" s="156">
        <v>0.33300000000000002</v>
      </c>
      <c r="I186" s="156"/>
      <c r="J186" s="157">
        <f t="shared" si="40"/>
        <v>0</v>
      </c>
      <c r="K186" s="158"/>
      <c r="L186" s="159"/>
      <c r="M186" s="160" t="s">
        <v>1</v>
      </c>
      <c r="N186" s="161" t="s">
        <v>36</v>
      </c>
      <c r="O186" s="148">
        <v>0</v>
      </c>
      <c r="P186" s="148">
        <f t="shared" si="41"/>
        <v>0</v>
      </c>
      <c r="Q186" s="148">
        <v>0.55000000000000004</v>
      </c>
      <c r="R186" s="148">
        <f t="shared" si="42"/>
        <v>0.18315000000000003</v>
      </c>
      <c r="S186" s="148">
        <v>0</v>
      </c>
      <c r="T186" s="149">
        <f t="shared" si="4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0" t="s">
        <v>152</v>
      </c>
      <c r="AT186" s="150" t="s">
        <v>157</v>
      </c>
      <c r="AU186" s="150" t="s">
        <v>127</v>
      </c>
      <c r="AY186" s="14" t="s">
        <v>120</v>
      </c>
      <c r="BE186" s="151">
        <f t="shared" si="44"/>
        <v>0</v>
      </c>
      <c r="BF186" s="151">
        <f t="shared" si="45"/>
        <v>0</v>
      </c>
      <c r="BG186" s="151">
        <f t="shared" si="46"/>
        <v>0</v>
      </c>
      <c r="BH186" s="151">
        <f t="shared" si="47"/>
        <v>0</v>
      </c>
      <c r="BI186" s="151">
        <f t="shared" si="48"/>
        <v>0</v>
      </c>
      <c r="BJ186" s="14" t="s">
        <v>127</v>
      </c>
      <c r="BK186" s="151">
        <f t="shared" si="49"/>
        <v>0</v>
      </c>
      <c r="BL186" s="14" t="s">
        <v>126</v>
      </c>
      <c r="BM186" s="150" t="s">
        <v>318</v>
      </c>
    </row>
    <row r="187" spans="1:65" s="2" customFormat="1" ht="24" customHeight="1">
      <c r="A187" s="26"/>
      <c r="B187" s="138"/>
      <c r="C187" s="152" t="s">
        <v>319</v>
      </c>
      <c r="D187" s="152" t="s">
        <v>157</v>
      </c>
      <c r="E187" s="153" t="s">
        <v>320</v>
      </c>
      <c r="F187" s="154" t="s">
        <v>321</v>
      </c>
      <c r="G187" s="155" t="s">
        <v>131</v>
      </c>
      <c r="H187" s="156">
        <v>0.33100000000000002</v>
      </c>
      <c r="I187" s="156"/>
      <c r="J187" s="157">
        <f t="shared" si="40"/>
        <v>0</v>
      </c>
      <c r="K187" s="158"/>
      <c r="L187" s="159"/>
      <c r="M187" s="160" t="s">
        <v>1</v>
      </c>
      <c r="N187" s="161" t="s">
        <v>36</v>
      </c>
      <c r="O187" s="148">
        <v>0</v>
      </c>
      <c r="P187" s="148">
        <f t="shared" si="41"/>
        <v>0</v>
      </c>
      <c r="Q187" s="148">
        <v>0.55000000000000004</v>
      </c>
      <c r="R187" s="148">
        <f t="shared" si="42"/>
        <v>0.18205000000000002</v>
      </c>
      <c r="S187" s="148">
        <v>0</v>
      </c>
      <c r="T187" s="149">
        <f t="shared" si="4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0" t="s">
        <v>152</v>
      </c>
      <c r="AT187" s="150" t="s">
        <v>157</v>
      </c>
      <c r="AU187" s="150" t="s">
        <v>127</v>
      </c>
      <c r="AY187" s="14" t="s">
        <v>120</v>
      </c>
      <c r="BE187" s="151">
        <f t="shared" si="44"/>
        <v>0</v>
      </c>
      <c r="BF187" s="151">
        <f t="shared" si="45"/>
        <v>0</v>
      </c>
      <c r="BG187" s="151">
        <f t="shared" si="46"/>
        <v>0</v>
      </c>
      <c r="BH187" s="151">
        <f t="shared" si="47"/>
        <v>0</v>
      </c>
      <c r="BI187" s="151">
        <f t="shared" si="48"/>
        <v>0</v>
      </c>
      <c r="BJ187" s="14" t="s">
        <v>127</v>
      </c>
      <c r="BK187" s="151">
        <f t="shared" si="49"/>
        <v>0</v>
      </c>
      <c r="BL187" s="14" t="s">
        <v>126</v>
      </c>
      <c r="BM187" s="150" t="s">
        <v>322</v>
      </c>
    </row>
    <row r="188" spans="1:65" s="2" customFormat="1" ht="24" customHeight="1">
      <c r="A188" s="26"/>
      <c r="B188" s="138"/>
      <c r="C188" s="152" t="s">
        <v>323</v>
      </c>
      <c r="D188" s="152" t="s">
        <v>157</v>
      </c>
      <c r="E188" s="153" t="s">
        <v>324</v>
      </c>
      <c r="F188" s="154" t="s">
        <v>325</v>
      </c>
      <c r="G188" s="155" t="s">
        <v>131</v>
      </c>
      <c r="H188" s="156">
        <v>0.214</v>
      </c>
      <c r="I188" s="156"/>
      <c r="J188" s="157">
        <f t="shared" si="40"/>
        <v>0</v>
      </c>
      <c r="K188" s="158"/>
      <c r="L188" s="159"/>
      <c r="M188" s="160" t="s">
        <v>1</v>
      </c>
      <c r="N188" s="161" t="s">
        <v>36</v>
      </c>
      <c r="O188" s="148">
        <v>0</v>
      </c>
      <c r="P188" s="148">
        <f t="shared" si="41"/>
        <v>0</v>
      </c>
      <c r="Q188" s="148">
        <v>0.55000000000000004</v>
      </c>
      <c r="R188" s="148">
        <f t="shared" si="42"/>
        <v>0.11770000000000001</v>
      </c>
      <c r="S188" s="148">
        <v>0</v>
      </c>
      <c r="T188" s="149">
        <f t="shared" si="4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0" t="s">
        <v>152</v>
      </c>
      <c r="AT188" s="150" t="s">
        <v>157</v>
      </c>
      <c r="AU188" s="150" t="s">
        <v>127</v>
      </c>
      <c r="AY188" s="14" t="s">
        <v>120</v>
      </c>
      <c r="BE188" s="151">
        <f t="shared" si="44"/>
        <v>0</v>
      </c>
      <c r="BF188" s="151">
        <f t="shared" si="45"/>
        <v>0</v>
      </c>
      <c r="BG188" s="151">
        <f t="shared" si="46"/>
        <v>0</v>
      </c>
      <c r="BH188" s="151">
        <f t="shared" si="47"/>
        <v>0</v>
      </c>
      <c r="BI188" s="151">
        <f t="shared" si="48"/>
        <v>0</v>
      </c>
      <c r="BJ188" s="14" t="s">
        <v>127</v>
      </c>
      <c r="BK188" s="151">
        <f t="shared" si="49"/>
        <v>0</v>
      </c>
      <c r="BL188" s="14" t="s">
        <v>126</v>
      </c>
      <c r="BM188" s="150" t="s">
        <v>326</v>
      </c>
    </row>
    <row r="189" spans="1:65" s="2" customFormat="1" ht="24" customHeight="1">
      <c r="A189" s="26"/>
      <c r="B189" s="138"/>
      <c r="C189" s="139" t="s">
        <v>327</v>
      </c>
      <c r="D189" s="139" t="s">
        <v>122</v>
      </c>
      <c r="E189" s="140" t="s">
        <v>328</v>
      </c>
      <c r="F189" s="141" t="s">
        <v>329</v>
      </c>
      <c r="G189" s="142" t="s">
        <v>125</v>
      </c>
      <c r="H189" s="143">
        <v>8.68</v>
      </c>
      <c r="I189" s="143"/>
      <c r="J189" s="144">
        <f t="shared" si="40"/>
        <v>0</v>
      </c>
      <c r="K189" s="145"/>
      <c r="L189" s="27"/>
      <c r="M189" s="146" t="s">
        <v>1</v>
      </c>
      <c r="N189" s="147" t="s">
        <v>36</v>
      </c>
      <c r="O189" s="148">
        <v>0.26400000000000001</v>
      </c>
      <c r="P189" s="148">
        <f t="shared" si="41"/>
        <v>2.2915200000000002</v>
      </c>
      <c r="Q189" s="148">
        <v>0</v>
      </c>
      <c r="R189" s="148">
        <f t="shared" si="42"/>
        <v>0</v>
      </c>
      <c r="S189" s="148">
        <v>0</v>
      </c>
      <c r="T189" s="149">
        <f t="shared" si="4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0" t="s">
        <v>126</v>
      </c>
      <c r="AT189" s="150" t="s">
        <v>122</v>
      </c>
      <c r="AU189" s="150" t="s">
        <v>127</v>
      </c>
      <c r="AY189" s="14" t="s">
        <v>120</v>
      </c>
      <c r="BE189" s="151">
        <f t="shared" si="44"/>
        <v>0</v>
      </c>
      <c r="BF189" s="151">
        <f t="shared" si="45"/>
        <v>0</v>
      </c>
      <c r="BG189" s="151">
        <f t="shared" si="46"/>
        <v>0</v>
      </c>
      <c r="BH189" s="151">
        <f t="shared" si="47"/>
        <v>0</v>
      </c>
      <c r="BI189" s="151">
        <f t="shared" si="48"/>
        <v>0</v>
      </c>
      <c r="BJ189" s="14" t="s">
        <v>127</v>
      </c>
      <c r="BK189" s="151">
        <f t="shared" si="49"/>
        <v>0</v>
      </c>
      <c r="BL189" s="14" t="s">
        <v>126</v>
      </c>
      <c r="BM189" s="150" t="s">
        <v>330</v>
      </c>
    </row>
    <row r="190" spans="1:65" s="2" customFormat="1" ht="24" customHeight="1">
      <c r="A190" s="26"/>
      <c r="B190" s="138"/>
      <c r="C190" s="152" t="s">
        <v>331</v>
      </c>
      <c r="D190" s="152" t="s">
        <v>157</v>
      </c>
      <c r="E190" s="153" t="s">
        <v>332</v>
      </c>
      <c r="F190" s="154" t="s">
        <v>333</v>
      </c>
      <c r="G190" s="155" t="s">
        <v>131</v>
      </c>
      <c r="H190" s="156">
        <v>0.2</v>
      </c>
      <c r="I190" s="156"/>
      <c r="J190" s="157">
        <f t="shared" si="40"/>
        <v>0</v>
      </c>
      <c r="K190" s="158"/>
      <c r="L190" s="159"/>
      <c r="M190" s="160" t="s">
        <v>1</v>
      </c>
      <c r="N190" s="161" t="s">
        <v>36</v>
      </c>
      <c r="O190" s="148">
        <v>0</v>
      </c>
      <c r="P190" s="148">
        <f t="shared" si="41"/>
        <v>0</v>
      </c>
      <c r="Q190" s="148">
        <v>0.55000000000000004</v>
      </c>
      <c r="R190" s="148">
        <f t="shared" si="42"/>
        <v>0.11000000000000001</v>
      </c>
      <c r="S190" s="148">
        <v>0</v>
      </c>
      <c r="T190" s="149">
        <f t="shared" si="4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0" t="s">
        <v>152</v>
      </c>
      <c r="AT190" s="150" t="s">
        <v>157</v>
      </c>
      <c r="AU190" s="150" t="s">
        <v>127</v>
      </c>
      <c r="AY190" s="14" t="s">
        <v>120</v>
      </c>
      <c r="BE190" s="151">
        <f t="shared" si="44"/>
        <v>0</v>
      </c>
      <c r="BF190" s="151">
        <f t="shared" si="45"/>
        <v>0</v>
      </c>
      <c r="BG190" s="151">
        <f t="shared" si="46"/>
        <v>0</v>
      </c>
      <c r="BH190" s="151">
        <f t="shared" si="47"/>
        <v>0</v>
      </c>
      <c r="BI190" s="151">
        <f t="shared" si="48"/>
        <v>0</v>
      </c>
      <c r="BJ190" s="14" t="s">
        <v>127</v>
      </c>
      <c r="BK190" s="151">
        <f t="shared" si="49"/>
        <v>0</v>
      </c>
      <c r="BL190" s="14" t="s">
        <v>126</v>
      </c>
      <c r="BM190" s="150" t="s">
        <v>334</v>
      </c>
    </row>
    <row r="191" spans="1:65" s="2" customFormat="1" ht="16.5" customHeight="1">
      <c r="A191" s="26"/>
      <c r="B191" s="138"/>
      <c r="C191" s="139" t="s">
        <v>335</v>
      </c>
      <c r="D191" s="139" t="s">
        <v>122</v>
      </c>
      <c r="E191" s="140" t="s">
        <v>336</v>
      </c>
      <c r="F191" s="141" t="s">
        <v>337</v>
      </c>
      <c r="G191" s="142" t="s">
        <v>199</v>
      </c>
      <c r="H191" s="143">
        <v>18</v>
      </c>
      <c r="I191" s="143"/>
      <c r="J191" s="144">
        <f t="shared" si="40"/>
        <v>0</v>
      </c>
      <c r="K191" s="145"/>
      <c r="L191" s="27"/>
      <c r="M191" s="146" t="s">
        <v>1</v>
      </c>
      <c r="N191" s="147" t="s">
        <v>36</v>
      </c>
      <c r="O191" s="148">
        <v>8.6999999999999994E-2</v>
      </c>
      <c r="P191" s="148">
        <f t="shared" si="41"/>
        <v>1.5659999999999998</v>
      </c>
      <c r="Q191" s="148">
        <v>0</v>
      </c>
      <c r="R191" s="148">
        <f t="shared" si="42"/>
        <v>0</v>
      </c>
      <c r="S191" s="148">
        <v>0</v>
      </c>
      <c r="T191" s="149">
        <f t="shared" si="4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0" t="s">
        <v>126</v>
      </c>
      <c r="AT191" s="150" t="s">
        <v>122</v>
      </c>
      <c r="AU191" s="150" t="s">
        <v>127</v>
      </c>
      <c r="AY191" s="14" t="s">
        <v>120</v>
      </c>
      <c r="BE191" s="151">
        <f t="shared" si="44"/>
        <v>0</v>
      </c>
      <c r="BF191" s="151">
        <f t="shared" si="45"/>
        <v>0</v>
      </c>
      <c r="BG191" s="151">
        <f t="shared" si="46"/>
        <v>0</v>
      </c>
      <c r="BH191" s="151">
        <f t="shared" si="47"/>
        <v>0</v>
      </c>
      <c r="BI191" s="151">
        <f t="shared" si="48"/>
        <v>0</v>
      </c>
      <c r="BJ191" s="14" t="s">
        <v>127</v>
      </c>
      <c r="BK191" s="151">
        <f t="shared" si="49"/>
        <v>0</v>
      </c>
      <c r="BL191" s="14" t="s">
        <v>126</v>
      </c>
      <c r="BM191" s="150" t="s">
        <v>338</v>
      </c>
    </row>
    <row r="192" spans="1:65" s="2" customFormat="1" ht="24" customHeight="1">
      <c r="A192" s="26"/>
      <c r="B192" s="138"/>
      <c r="C192" s="152" t="s">
        <v>339</v>
      </c>
      <c r="D192" s="152" t="s">
        <v>157</v>
      </c>
      <c r="E192" s="153" t="s">
        <v>340</v>
      </c>
      <c r="F192" s="154" t="s">
        <v>341</v>
      </c>
      <c r="G192" s="155" t="s">
        <v>131</v>
      </c>
      <c r="H192" s="156">
        <v>3.1E-2</v>
      </c>
      <c r="I192" s="156"/>
      <c r="J192" s="157">
        <f t="shared" si="40"/>
        <v>0</v>
      </c>
      <c r="K192" s="158"/>
      <c r="L192" s="159"/>
      <c r="M192" s="160" t="s">
        <v>1</v>
      </c>
      <c r="N192" s="161" t="s">
        <v>36</v>
      </c>
      <c r="O192" s="148">
        <v>0</v>
      </c>
      <c r="P192" s="148">
        <f t="shared" si="41"/>
        <v>0</v>
      </c>
      <c r="Q192" s="148">
        <v>0.55000000000000004</v>
      </c>
      <c r="R192" s="148">
        <f t="shared" si="42"/>
        <v>1.7050000000000003E-2</v>
      </c>
      <c r="S192" s="148">
        <v>0</v>
      </c>
      <c r="T192" s="149">
        <f t="shared" si="4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0" t="s">
        <v>152</v>
      </c>
      <c r="AT192" s="150" t="s">
        <v>157</v>
      </c>
      <c r="AU192" s="150" t="s">
        <v>127</v>
      </c>
      <c r="AY192" s="14" t="s">
        <v>120</v>
      </c>
      <c r="BE192" s="151">
        <f t="shared" si="44"/>
        <v>0</v>
      </c>
      <c r="BF192" s="151">
        <f t="shared" si="45"/>
        <v>0</v>
      </c>
      <c r="BG192" s="151">
        <f t="shared" si="46"/>
        <v>0</v>
      </c>
      <c r="BH192" s="151">
        <f t="shared" si="47"/>
        <v>0</v>
      </c>
      <c r="BI192" s="151">
        <f t="shared" si="48"/>
        <v>0</v>
      </c>
      <c r="BJ192" s="14" t="s">
        <v>127</v>
      </c>
      <c r="BK192" s="151">
        <f t="shared" si="49"/>
        <v>0</v>
      </c>
      <c r="BL192" s="14" t="s">
        <v>126</v>
      </c>
      <c r="BM192" s="150" t="s">
        <v>342</v>
      </c>
    </row>
    <row r="193" spans="1:65" s="2" customFormat="1" ht="24" customHeight="1">
      <c r="A193" s="26"/>
      <c r="B193" s="138"/>
      <c r="C193" s="139" t="s">
        <v>343</v>
      </c>
      <c r="D193" s="139" t="s">
        <v>122</v>
      </c>
      <c r="E193" s="140" t="s">
        <v>344</v>
      </c>
      <c r="F193" s="141" t="s">
        <v>345</v>
      </c>
      <c r="G193" s="142" t="s">
        <v>131</v>
      </c>
      <c r="H193" s="143">
        <v>1.109</v>
      </c>
      <c r="I193" s="143"/>
      <c r="J193" s="144">
        <f t="shared" si="40"/>
        <v>0</v>
      </c>
      <c r="K193" s="145"/>
      <c r="L193" s="27"/>
      <c r="M193" s="146" t="s">
        <v>1</v>
      </c>
      <c r="N193" s="147" t="s">
        <v>36</v>
      </c>
      <c r="O193" s="148">
        <v>0</v>
      </c>
      <c r="P193" s="148">
        <f t="shared" si="41"/>
        <v>0</v>
      </c>
      <c r="Q193" s="148">
        <v>0</v>
      </c>
      <c r="R193" s="148">
        <f t="shared" si="42"/>
        <v>0</v>
      </c>
      <c r="S193" s="148">
        <v>0</v>
      </c>
      <c r="T193" s="149">
        <f t="shared" si="4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0" t="s">
        <v>126</v>
      </c>
      <c r="AT193" s="150" t="s">
        <v>122</v>
      </c>
      <c r="AU193" s="150" t="s">
        <v>127</v>
      </c>
      <c r="AY193" s="14" t="s">
        <v>120</v>
      </c>
      <c r="BE193" s="151">
        <f t="shared" si="44"/>
        <v>0</v>
      </c>
      <c r="BF193" s="151">
        <f t="shared" si="45"/>
        <v>0</v>
      </c>
      <c r="BG193" s="151">
        <f t="shared" si="46"/>
        <v>0</v>
      </c>
      <c r="BH193" s="151">
        <f t="shared" si="47"/>
        <v>0</v>
      </c>
      <c r="BI193" s="151">
        <f t="shared" si="48"/>
        <v>0</v>
      </c>
      <c r="BJ193" s="14" t="s">
        <v>127</v>
      </c>
      <c r="BK193" s="151">
        <f t="shared" si="49"/>
        <v>0</v>
      </c>
      <c r="BL193" s="14" t="s">
        <v>126</v>
      </c>
      <c r="BM193" s="150" t="s">
        <v>346</v>
      </c>
    </row>
    <row r="194" spans="1:65" s="2" customFormat="1" ht="24" customHeight="1">
      <c r="A194" s="26"/>
      <c r="B194" s="138"/>
      <c r="C194" s="139" t="s">
        <v>347</v>
      </c>
      <c r="D194" s="139" t="s">
        <v>122</v>
      </c>
      <c r="E194" s="140" t="s">
        <v>348</v>
      </c>
      <c r="F194" s="141" t="s">
        <v>349</v>
      </c>
      <c r="G194" s="142" t="s">
        <v>160</v>
      </c>
      <c r="H194" s="143">
        <v>0.62</v>
      </c>
      <c r="I194" s="143"/>
      <c r="J194" s="144">
        <f t="shared" si="40"/>
        <v>0</v>
      </c>
      <c r="K194" s="145"/>
      <c r="L194" s="27"/>
      <c r="M194" s="146" t="s">
        <v>1</v>
      </c>
      <c r="N194" s="147" t="s">
        <v>36</v>
      </c>
      <c r="O194" s="148">
        <v>0</v>
      </c>
      <c r="P194" s="148">
        <f t="shared" si="41"/>
        <v>0</v>
      </c>
      <c r="Q194" s="148">
        <v>0</v>
      </c>
      <c r="R194" s="148">
        <f t="shared" si="42"/>
        <v>0</v>
      </c>
      <c r="S194" s="148">
        <v>0</v>
      </c>
      <c r="T194" s="149">
        <f t="shared" si="4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0" t="s">
        <v>126</v>
      </c>
      <c r="AT194" s="150" t="s">
        <v>122</v>
      </c>
      <c r="AU194" s="150" t="s">
        <v>127</v>
      </c>
      <c r="AY194" s="14" t="s">
        <v>120</v>
      </c>
      <c r="BE194" s="151">
        <f t="shared" si="44"/>
        <v>0</v>
      </c>
      <c r="BF194" s="151">
        <f t="shared" si="45"/>
        <v>0</v>
      </c>
      <c r="BG194" s="151">
        <f t="shared" si="46"/>
        <v>0</v>
      </c>
      <c r="BH194" s="151">
        <f t="shared" si="47"/>
        <v>0</v>
      </c>
      <c r="BI194" s="151">
        <f t="shared" si="48"/>
        <v>0</v>
      </c>
      <c r="BJ194" s="14" t="s">
        <v>127</v>
      </c>
      <c r="BK194" s="151">
        <f t="shared" si="49"/>
        <v>0</v>
      </c>
      <c r="BL194" s="14" t="s">
        <v>126</v>
      </c>
      <c r="BM194" s="150" t="s">
        <v>350</v>
      </c>
    </row>
    <row r="195" spans="1:65" s="12" customFormat="1" ht="22.9" customHeight="1">
      <c r="B195" s="126"/>
      <c r="D195" s="127" t="s">
        <v>69</v>
      </c>
      <c r="E195" s="136" t="s">
        <v>351</v>
      </c>
      <c r="F195" s="136" t="s">
        <v>352</v>
      </c>
      <c r="J195" s="137">
        <f>BK195</f>
        <v>0</v>
      </c>
      <c r="L195" s="126"/>
      <c r="M195" s="130"/>
      <c r="N195" s="131"/>
      <c r="O195" s="131"/>
      <c r="P195" s="132">
        <f>P196+SUM(P197:P203)</f>
        <v>17.809646400000002</v>
      </c>
      <c r="Q195" s="131"/>
      <c r="R195" s="132">
        <f>R196+SUM(R197:R203)</f>
        <v>0.43035000000000001</v>
      </c>
      <c r="S195" s="131"/>
      <c r="T195" s="133">
        <f>T196+SUM(T197:T203)</f>
        <v>0</v>
      </c>
      <c r="AR195" s="127" t="s">
        <v>78</v>
      </c>
      <c r="AT195" s="134" t="s">
        <v>69</v>
      </c>
      <c r="AU195" s="134" t="s">
        <v>78</v>
      </c>
      <c r="AY195" s="127" t="s">
        <v>120</v>
      </c>
      <c r="BK195" s="135">
        <f>BK196+SUM(BK197:BK203)</f>
        <v>0</v>
      </c>
    </row>
    <row r="196" spans="1:65" s="2" customFormat="1" ht="16.5" customHeight="1">
      <c r="A196" s="26"/>
      <c r="B196" s="138"/>
      <c r="C196" s="139" t="s">
        <v>353</v>
      </c>
      <c r="D196" s="139" t="s">
        <v>122</v>
      </c>
      <c r="E196" s="140" t="s">
        <v>354</v>
      </c>
      <c r="F196" s="141" t="s">
        <v>355</v>
      </c>
      <c r="G196" s="142" t="s">
        <v>199</v>
      </c>
      <c r="H196" s="143">
        <v>2</v>
      </c>
      <c r="I196" s="143"/>
      <c r="J196" s="144">
        <f t="shared" ref="J196:J202" si="50">ROUND(I196*H196,2)</f>
        <v>0</v>
      </c>
      <c r="K196" s="145"/>
      <c r="L196" s="27"/>
      <c r="M196" s="146" t="s">
        <v>1</v>
      </c>
      <c r="N196" s="147" t="s">
        <v>36</v>
      </c>
      <c r="O196" s="148">
        <v>0.65</v>
      </c>
      <c r="P196" s="148">
        <f t="shared" ref="P196:P202" si="51">O196*H196</f>
        <v>1.3</v>
      </c>
      <c r="Q196" s="148">
        <v>3.5899999999999999E-3</v>
      </c>
      <c r="R196" s="148">
        <f t="shared" ref="R196:R202" si="52">Q196*H196</f>
        <v>7.1799999999999998E-3</v>
      </c>
      <c r="S196" s="148">
        <v>0</v>
      </c>
      <c r="T196" s="149">
        <f t="shared" ref="T196:T202" si="53"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0" t="s">
        <v>126</v>
      </c>
      <c r="AT196" s="150" t="s">
        <v>122</v>
      </c>
      <c r="AU196" s="150" t="s">
        <v>127</v>
      </c>
      <c r="AY196" s="14" t="s">
        <v>120</v>
      </c>
      <c r="BE196" s="151">
        <f t="shared" ref="BE196:BE202" si="54">IF(N196="základná",J196,0)</f>
        <v>0</v>
      </c>
      <c r="BF196" s="151">
        <f t="shared" ref="BF196:BF202" si="55">IF(N196="znížená",J196,0)</f>
        <v>0</v>
      </c>
      <c r="BG196" s="151">
        <f t="shared" ref="BG196:BG202" si="56">IF(N196="zákl. prenesená",J196,0)</f>
        <v>0</v>
      </c>
      <c r="BH196" s="151">
        <f t="shared" ref="BH196:BH202" si="57">IF(N196="zníž. prenesená",J196,0)</f>
        <v>0</v>
      </c>
      <c r="BI196" s="151">
        <f t="shared" ref="BI196:BI202" si="58">IF(N196="nulová",J196,0)</f>
        <v>0</v>
      </c>
      <c r="BJ196" s="14" t="s">
        <v>127</v>
      </c>
      <c r="BK196" s="151">
        <f t="shared" ref="BK196:BK202" si="59">ROUND(I196*H196,2)</f>
        <v>0</v>
      </c>
      <c r="BL196" s="14" t="s">
        <v>126</v>
      </c>
      <c r="BM196" s="150" t="s">
        <v>356</v>
      </c>
    </row>
    <row r="197" spans="1:65" s="2" customFormat="1" ht="16.5" customHeight="1">
      <c r="A197" s="26"/>
      <c r="B197" s="138"/>
      <c r="C197" s="139" t="s">
        <v>357</v>
      </c>
      <c r="D197" s="139" t="s">
        <v>122</v>
      </c>
      <c r="E197" s="140" t="s">
        <v>358</v>
      </c>
      <c r="F197" s="141" t="s">
        <v>359</v>
      </c>
      <c r="G197" s="142" t="s">
        <v>274</v>
      </c>
      <c r="H197" s="143">
        <v>2</v>
      </c>
      <c r="I197" s="143"/>
      <c r="J197" s="144">
        <f t="shared" si="50"/>
        <v>0</v>
      </c>
      <c r="K197" s="145"/>
      <c r="L197" s="27"/>
      <c r="M197" s="146" t="s">
        <v>1</v>
      </c>
      <c r="N197" s="147" t="s">
        <v>36</v>
      </c>
      <c r="O197" s="148">
        <v>0.223</v>
      </c>
      <c r="P197" s="148">
        <f t="shared" si="51"/>
        <v>0.44600000000000001</v>
      </c>
      <c r="Q197" s="148">
        <v>4.0999999999999999E-4</v>
      </c>
      <c r="R197" s="148">
        <f t="shared" si="52"/>
        <v>8.1999999999999998E-4</v>
      </c>
      <c r="S197" s="148">
        <v>0</v>
      </c>
      <c r="T197" s="149">
        <f t="shared" si="5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0" t="s">
        <v>126</v>
      </c>
      <c r="AT197" s="150" t="s">
        <v>122</v>
      </c>
      <c r="AU197" s="150" t="s">
        <v>127</v>
      </c>
      <c r="AY197" s="14" t="s">
        <v>120</v>
      </c>
      <c r="BE197" s="151">
        <f t="shared" si="54"/>
        <v>0</v>
      </c>
      <c r="BF197" s="151">
        <f t="shared" si="55"/>
        <v>0</v>
      </c>
      <c r="BG197" s="151">
        <f t="shared" si="56"/>
        <v>0</v>
      </c>
      <c r="BH197" s="151">
        <f t="shared" si="57"/>
        <v>0</v>
      </c>
      <c r="BI197" s="151">
        <f t="shared" si="58"/>
        <v>0</v>
      </c>
      <c r="BJ197" s="14" t="s">
        <v>127</v>
      </c>
      <c r="BK197" s="151">
        <f t="shared" si="59"/>
        <v>0</v>
      </c>
      <c r="BL197" s="14" t="s">
        <v>126</v>
      </c>
      <c r="BM197" s="150" t="s">
        <v>360</v>
      </c>
    </row>
    <row r="198" spans="1:65" s="2" customFormat="1" ht="24" customHeight="1">
      <c r="A198" s="26"/>
      <c r="B198" s="138"/>
      <c r="C198" s="139" t="s">
        <v>361</v>
      </c>
      <c r="D198" s="139" t="s">
        <v>122</v>
      </c>
      <c r="E198" s="140" t="s">
        <v>362</v>
      </c>
      <c r="F198" s="141" t="s">
        <v>363</v>
      </c>
      <c r="G198" s="142" t="s">
        <v>199</v>
      </c>
      <c r="H198" s="143">
        <v>3.1</v>
      </c>
      <c r="I198" s="143"/>
      <c r="J198" s="144">
        <f t="shared" si="50"/>
        <v>0</v>
      </c>
      <c r="K198" s="145"/>
      <c r="L198" s="27"/>
      <c r="M198" s="146" t="s">
        <v>1</v>
      </c>
      <c r="N198" s="147" t="s">
        <v>36</v>
      </c>
      <c r="O198" s="148">
        <v>0.89200000000000002</v>
      </c>
      <c r="P198" s="148">
        <f t="shared" si="51"/>
        <v>2.7652000000000001</v>
      </c>
      <c r="Q198" s="148">
        <v>1E-3</v>
      </c>
      <c r="R198" s="148">
        <f t="shared" si="52"/>
        <v>3.1000000000000003E-3</v>
      </c>
      <c r="S198" s="148">
        <v>0</v>
      </c>
      <c r="T198" s="149">
        <f t="shared" si="5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0" t="s">
        <v>126</v>
      </c>
      <c r="AT198" s="150" t="s">
        <v>122</v>
      </c>
      <c r="AU198" s="150" t="s">
        <v>127</v>
      </c>
      <c r="AY198" s="14" t="s">
        <v>120</v>
      </c>
      <c r="BE198" s="151">
        <f t="shared" si="54"/>
        <v>0</v>
      </c>
      <c r="BF198" s="151">
        <f t="shared" si="55"/>
        <v>0</v>
      </c>
      <c r="BG198" s="151">
        <f t="shared" si="56"/>
        <v>0</v>
      </c>
      <c r="BH198" s="151">
        <f t="shared" si="57"/>
        <v>0</v>
      </c>
      <c r="BI198" s="151">
        <f t="shared" si="58"/>
        <v>0</v>
      </c>
      <c r="BJ198" s="14" t="s">
        <v>127</v>
      </c>
      <c r="BK198" s="151">
        <f t="shared" si="59"/>
        <v>0</v>
      </c>
      <c r="BL198" s="14" t="s">
        <v>126</v>
      </c>
      <c r="BM198" s="150" t="s">
        <v>364</v>
      </c>
    </row>
    <row r="199" spans="1:65" s="2" customFormat="1" ht="16.5" customHeight="1">
      <c r="A199" s="26"/>
      <c r="B199" s="138"/>
      <c r="C199" s="139" t="s">
        <v>365</v>
      </c>
      <c r="D199" s="139" t="s">
        <v>122</v>
      </c>
      <c r="E199" s="140" t="s">
        <v>366</v>
      </c>
      <c r="F199" s="141" t="s">
        <v>367</v>
      </c>
      <c r="G199" s="142" t="s">
        <v>274</v>
      </c>
      <c r="H199" s="143">
        <v>1</v>
      </c>
      <c r="I199" s="143"/>
      <c r="J199" s="144">
        <f t="shared" si="50"/>
        <v>0</v>
      </c>
      <c r="K199" s="145"/>
      <c r="L199" s="27"/>
      <c r="M199" s="146" t="s">
        <v>1</v>
      </c>
      <c r="N199" s="147" t="s">
        <v>36</v>
      </c>
      <c r="O199" s="148">
        <v>0.309</v>
      </c>
      <c r="P199" s="148">
        <f t="shared" si="51"/>
        <v>0.309</v>
      </c>
      <c r="Q199" s="148">
        <v>1.1E-4</v>
      </c>
      <c r="R199" s="148">
        <f t="shared" si="52"/>
        <v>1.1E-4</v>
      </c>
      <c r="S199" s="148">
        <v>0</v>
      </c>
      <c r="T199" s="149">
        <f t="shared" si="5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0" t="s">
        <v>126</v>
      </c>
      <c r="AT199" s="150" t="s">
        <v>122</v>
      </c>
      <c r="AU199" s="150" t="s">
        <v>127</v>
      </c>
      <c r="AY199" s="14" t="s">
        <v>120</v>
      </c>
      <c r="BE199" s="151">
        <f t="shared" si="54"/>
        <v>0</v>
      </c>
      <c r="BF199" s="151">
        <f t="shared" si="55"/>
        <v>0</v>
      </c>
      <c r="BG199" s="151">
        <f t="shared" si="56"/>
        <v>0</v>
      </c>
      <c r="BH199" s="151">
        <f t="shared" si="57"/>
        <v>0</v>
      </c>
      <c r="BI199" s="151">
        <f t="shared" si="58"/>
        <v>0</v>
      </c>
      <c r="BJ199" s="14" t="s">
        <v>127</v>
      </c>
      <c r="BK199" s="151">
        <f t="shared" si="59"/>
        <v>0</v>
      </c>
      <c r="BL199" s="14" t="s">
        <v>126</v>
      </c>
      <c r="BM199" s="150" t="s">
        <v>368</v>
      </c>
    </row>
    <row r="200" spans="1:65" s="2" customFormat="1" ht="24" customHeight="1">
      <c r="A200" s="26"/>
      <c r="B200" s="138"/>
      <c r="C200" s="152" t="s">
        <v>369</v>
      </c>
      <c r="D200" s="152" t="s">
        <v>157</v>
      </c>
      <c r="E200" s="153" t="s">
        <v>370</v>
      </c>
      <c r="F200" s="154" t="s">
        <v>371</v>
      </c>
      <c r="G200" s="155" t="s">
        <v>274</v>
      </c>
      <c r="H200" s="156">
        <v>1</v>
      </c>
      <c r="I200" s="156"/>
      <c r="J200" s="157">
        <f t="shared" si="50"/>
        <v>0</v>
      </c>
      <c r="K200" s="158"/>
      <c r="L200" s="159"/>
      <c r="M200" s="160" t="s">
        <v>1</v>
      </c>
      <c r="N200" s="161" t="s">
        <v>36</v>
      </c>
      <c r="O200" s="148">
        <v>0</v>
      </c>
      <c r="P200" s="148">
        <f t="shared" si="51"/>
        <v>0</v>
      </c>
      <c r="Q200" s="148">
        <v>3.3E-4</v>
      </c>
      <c r="R200" s="148">
        <f t="shared" si="52"/>
        <v>3.3E-4</v>
      </c>
      <c r="S200" s="148">
        <v>0</v>
      </c>
      <c r="T200" s="149">
        <f t="shared" si="5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0" t="s">
        <v>152</v>
      </c>
      <c r="AT200" s="150" t="s">
        <v>157</v>
      </c>
      <c r="AU200" s="150" t="s">
        <v>127</v>
      </c>
      <c r="AY200" s="14" t="s">
        <v>120</v>
      </c>
      <c r="BE200" s="151">
        <f t="shared" si="54"/>
        <v>0</v>
      </c>
      <c r="BF200" s="151">
        <f t="shared" si="55"/>
        <v>0</v>
      </c>
      <c r="BG200" s="151">
        <f t="shared" si="56"/>
        <v>0</v>
      </c>
      <c r="BH200" s="151">
        <f t="shared" si="57"/>
        <v>0</v>
      </c>
      <c r="BI200" s="151">
        <f t="shared" si="58"/>
        <v>0</v>
      </c>
      <c r="BJ200" s="14" t="s">
        <v>127</v>
      </c>
      <c r="BK200" s="151">
        <f t="shared" si="59"/>
        <v>0</v>
      </c>
      <c r="BL200" s="14" t="s">
        <v>126</v>
      </c>
      <c r="BM200" s="150" t="s">
        <v>372</v>
      </c>
    </row>
    <row r="201" spans="1:65" s="2" customFormat="1" ht="24" customHeight="1">
      <c r="A201" s="26"/>
      <c r="B201" s="138"/>
      <c r="C201" s="139" t="s">
        <v>373</v>
      </c>
      <c r="D201" s="139" t="s">
        <v>122</v>
      </c>
      <c r="E201" s="140" t="s">
        <v>374</v>
      </c>
      <c r="F201" s="141" t="s">
        <v>375</v>
      </c>
      <c r="G201" s="142" t="s">
        <v>125</v>
      </c>
      <c r="H201" s="143">
        <v>8.68</v>
      </c>
      <c r="I201" s="143"/>
      <c r="J201" s="144">
        <f t="shared" si="50"/>
        <v>0</v>
      </c>
      <c r="K201" s="145"/>
      <c r="L201" s="27"/>
      <c r="M201" s="146" t="s">
        <v>1</v>
      </c>
      <c r="N201" s="147" t="s">
        <v>36</v>
      </c>
      <c r="O201" s="148">
        <v>4.4269999999999997E-2</v>
      </c>
      <c r="P201" s="148">
        <f t="shared" si="51"/>
        <v>0.38426359999999998</v>
      </c>
      <c r="Q201" s="148">
        <v>1.2E-4</v>
      </c>
      <c r="R201" s="148">
        <f t="shared" si="52"/>
        <v>1.0415999999999999E-3</v>
      </c>
      <c r="S201" s="148">
        <v>0</v>
      </c>
      <c r="T201" s="149">
        <f t="shared" si="5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0" t="s">
        <v>126</v>
      </c>
      <c r="AT201" s="150" t="s">
        <v>122</v>
      </c>
      <c r="AU201" s="150" t="s">
        <v>127</v>
      </c>
      <c r="AY201" s="14" t="s">
        <v>120</v>
      </c>
      <c r="BE201" s="151">
        <f t="shared" si="54"/>
        <v>0</v>
      </c>
      <c r="BF201" s="151">
        <f t="shared" si="55"/>
        <v>0</v>
      </c>
      <c r="BG201" s="151">
        <f t="shared" si="56"/>
        <v>0</v>
      </c>
      <c r="BH201" s="151">
        <f t="shared" si="57"/>
        <v>0</v>
      </c>
      <c r="BI201" s="151">
        <f t="shared" si="58"/>
        <v>0</v>
      </c>
      <c r="BJ201" s="14" t="s">
        <v>127</v>
      </c>
      <c r="BK201" s="151">
        <f t="shared" si="59"/>
        <v>0</v>
      </c>
      <c r="BL201" s="14" t="s">
        <v>126</v>
      </c>
      <c r="BM201" s="150" t="s">
        <v>376</v>
      </c>
    </row>
    <row r="202" spans="1:65" s="2" customFormat="1" ht="24" customHeight="1">
      <c r="A202" s="26"/>
      <c r="B202" s="138"/>
      <c r="C202" s="139" t="s">
        <v>377</v>
      </c>
      <c r="D202" s="139" t="s">
        <v>122</v>
      </c>
      <c r="E202" s="140" t="s">
        <v>378</v>
      </c>
      <c r="F202" s="141" t="s">
        <v>379</v>
      </c>
      <c r="G202" s="142" t="s">
        <v>160</v>
      </c>
      <c r="H202" s="143">
        <v>0.43</v>
      </c>
      <c r="I202" s="143"/>
      <c r="J202" s="144">
        <f t="shared" si="50"/>
        <v>0</v>
      </c>
      <c r="K202" s="145"/>
      <c r="L202" s="27"/>
      <c r="M202" s="146" t="s">
        <v>1</v>
      </c>
      <c r="N202" s="147" t="s">
        <v>36</v>
      </c>
      <c r="O202" s="148">
        <v>0</v>
      </c>
      <c r="P202" s="148">
        <f t="shared" si="51"/>
        <v>0</v>
      </c>
      <c r="Q202" s="148">
        <v>0</v>
      </c>
      <c r="R202" s="148">
        <f t="shared" si="52"/>
        <v>0</v>
      </c>
      <c r="S202" s="148">
        <v>0</v>
      </c>
      <c r="T202" s="149">
        <f t="shared" si="5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0" t="s">
        <v>126</v>
      </c>
      <c r="AT202" s="150" t="s">
        <v>122</v>
      </c>
      <c r="AU202" s="150" t="s">
        <v>127</v>
      </c>
      <c r="AY202" s="14" t="s">
        <v>120</v>
      </c>
      <c r="BE202" s="151">
        <f t="shared" si="54"/>
        <v>0</v>
      </c>
      <c r="BF202" s="151">
        <f t="shared" si="55"/>
        <v>0</v>
      </c>
      <c r="BG202" s="151">
        <f t="shared" si="56"/>
        <v>0</v>
      </c>
      <c r="BH202" s="151">
        <f t="shared" si="57"/>
        <v>0</v>
      </c>
      <c r="BI202" s="151">
        <f t="shared" si="58"/>
        <v>0</v>
      </c>
      <c r="BJ202" s="14" t="s">
        <v>127</v>
      </c>
      <c r="BK202" s="151">
        <f t="shared" si="59"/>
        <v>0</v>
      </c>
      <c r="BL202" s="14" t="s">
        <v>126</v>
      </c>
      <c r="BM202" s="150" t="s">
        <v>380</v>
      </c>
    </row>
    <row r="203" spans="1:65" s="12" customFormat="1" ht="20.85" customHeight="1">
      <c r="B203" s="126"/>
      <c r="D203" s="127" t="s">
        <v>69</v>
      </c>
      <c r="E203" s="136" t="s">
        <v>381</v>
      </c>
      <c r="F203" s="136" t="s">
        <v>382</v>
      </c>
      <c r="J203" s="137">
        <f>BK203</f>
        <v>0</v>
      </c>
      <c r="L203" s="126"/>
      <c r="M203" s="130"/>
      <c r="N203" s="131"/>
      <c r="O203" s="131"/>
      <c r="P203" s="132">
        <f>SUM(P204:P205)</f>
        <v>12.6051828</v>
      </c>
      <c r="Q203" s="131"/>
      <c r="R203" s="132">
        <f>SUM(R204:R205)</f>
        <v>0.41776839999999998</v>
      </c>
      <c r="S203" s="131"/>
      <c r="T203" s="133">
        <f>SUM(T204:T205)</f>
        <v>0</v>
      </c>
      <c r="AR203" s="127" t="s">
        <v>78</v>
      </c>
      <c r="AT203" s="134" t="s">
        <v>69</v>
      </c>
      <c r="AU203" s="134" t="s">
        <v>127</v>
      </c>
      <c r="AY203" s="127" t="s">
        <v>120</v>
      </c>
      <c r="BK203" s="135">
        <f>SUM(BK204:BK205)</f>
        <v>0</v>
      </c>
    </row>
    <row r="204" spans="1:65" s="2" customFormat="1" ht="24" customHeight="1">
      <c r="A204" s="26"/>
      <c r="B204" s="138"/>
      <c r="C204" s="139" t="s">
        <v>383</v>
      </c>
      <c r="D204" s="139" t="s">
        <v>122</v>
      </c>
      <c r="E204" s="140" t="s">
        <v>384</v>
      </c>
      <c r="F204" s="141" t="s">
        <v>385</v>
      </c>
      <c r="G204" s="142" t="s">
        <v>125</v>
      </c>
      <c r="H204" s="143">
        <v>8.68</v>
      </c>
      <c r="I204" s="143"/>
      <c r="J204" s="144">
        <f>ROUND(I204*H204,2)</f>
        <v>0</v>
      </c>
      <c r="K204" s="145"/>
      <c r="L204" s="27"/>
      <c r="M204" s="146" t="s">
        <v>1</v>
      </c>
      <c r="N204" s="147" t="s">
        <v>36</v>
      </c>
      <c r="O204" s="148">
        <v>1.45221</v>
      </c>
      <c r="P204" s="148">
        <f>O204*H204</f>
        <v>12.6051828</v>
      </c>
      <c r="Q204" s="148">
        <v>4.8129999999999999E-2</v>
      </c>
      <c r="R204" s="148">
        <f>Q204*H204</f>
        <v>0.41776839999999998</v>
      </c>
      <c r="S204" s="148">
        <v>0</v>
      </c>
      <c r="T204" s="149">
        <f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0" t="s">
        <v>126</v>
      </c>
      <c r="AT204" s="150" t="s">
        <v>122</v>
      </c>
      <c r="AU204" s="150" t="s">
        <v>133</v>
      </c>
      <c r="AY204" s="14" t="s">
        <v>120</v>
      </c>
      <c r="BE204" s="151">
        <f>IF(N204="základná",J204,0)</f>
        <v>0</v>
      </c>
      <c r="BF204" s="151">
        <f>IF(N204="znížená",J204,0)</f>
        <v>0</v>
      </c>
      <c r="BG204" s="151">
        <f>IF(N204="zákl. prenesená",J204,0)</f>
        <v>0</v>
      </c>
      <c r="BH204" s="151">
        <f>IF(N204="zníž. prenesená",J204,0)</f>
        <v>0</v>
      </c>
      <c r="BI204" s="151">
        <f>IF(N204="nulová",J204,0)</f>
        <v>0</v>
      </c>
      <c r="BJ204" s="14" t="s">
        <v>127</v>
      </c>
      <c r="BK204" s="151">
        <f>ROUND(I204*H204,2)</f>
        <v>0</v>
      </c>
      <c r="BL204" s="14" t="s">
        <v>126</v>
      </c>
      <c r="BM204" s="150" t="s">
        <v>386</v>
      </c>
    </row>
    <row r="205" spans="1:65" s="2" customFormat="1" ht="16.5" customHeight="1">
      <c r="A205" s="26"/>
      <c r="B205" s="138"/>
      <c r="C205" s="139" t="s">
        <v>387</v>
      </c>
      <c r="D205" s="139" t="s">
        <v>122</v>
      </c>
      <c r="E205" s="140" t="s">
        <v>388</v>
      </c>
      <c r="F205" s="141" t="s">
        <v>389</v>
      </c>
      <c r="G205" s="142" t="s">
        <v>160</v>
      </c>
      <c r="H205" s="143">
        <v>0.41799999999999998</v>
      </c>
      <c r="I205" s="143"/>
      <c r="J205" s="144">
        <f>ROUND(I205*H205,2)</f>
        <v>0</v>
      </c>
      <c r="K205" s="145"/>
      <c r="L205" s="27"/>
      <c r="M205" s="146" t="s">
        <v>1</v>
      </c>
      <c r="N205" s="147" t="s">
        <v>36</v>
      </c>
      <c r="O205" s="148">
        <v>0</v>
      </c>
      <c r="P205" s="148">
        <f>O205*H205</f>
        <v>0</v>
      </c>
      <c r="Q205" s="148">
        <v>0</v>
      </c>
      <c r="R205" s="148">
        <f>Q205*H205</f>
        <v>0</v>
      </c>
      <c r="S205" s="148">
        <v>0</v>
      </c>
      <c r="T205" s="149">
        <f>S205*H205</f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0" t="s">
        <v>126</v>
      </c>
      <c r="AT205" s="150" t="s">
        <v>122</v>
      </c>
      <c r="AU205" s="150" t="s">
        <v>133</v>
      </c>
      <c r="AY205" s="14" t="s">
        <v>120</v>
      </c>
      <c r="BE205" s="151">
        <f>IF(N205="základná",J205,0)</f>
        <v>0</v>
      </c>
      <c r="BF205" s="151">
        <f>IF(N205="znížená",J205,0)</f>
        <v>0</v>
      </c>
      <c r="BG205" s="151">
        <f>IF(N205="zákl. prenesená",J205,0)</f>
        <v>0</v>
      </c>
      <c r="BH205" s="151">
        <f>IF(N205="zníž. prenesená",J205,0)</f>
        <v>0</v>
      </c>
      <c r="BI205" s="151">
        <f>IF(N205="nulová",J205,0)</f>
        <v>0</v>
      </c>
      <c r="BJ205" s="14" t="s">
        <v>127</v>
      </c>
      <c r="BK205" s="151">
        <f>ROUND(I205*H205,2)</f>
        <v>0</v>
      </c>
      <c r="BL205" s="14" t="s">
        <v>126</v>
      </c>
      <c r="BM205" s="150" t="s">
        <v>390</v>
      </c>
    </row>
    <row r="206" spans="1:65" s="12" customFormat="1" ht="22.9" customHeight="1">
      <c r="B206" s="126"/>
      <c r="D206" s="127" t="s">
        <v>69</v>
      </c>
      <c r="E206" s="136" t="s">
        <v>391</v>
      </c>
      <c r="F206" s="136" t="s">
        <v>392</v>
      </c>
      <c r="J206" s="137">
        <f>BK206</f>
        <v>0</v>
      </c>
      <c r="L206" s="126"/>
      <c r="M206" s="130"/>
      <c r="N206" s="131"/>
      <c r="O206" s="131"/>
      <c r="P206" s="132">
        <f>P207+SUM(P208:P212)</f>
        <v>19.539532999999999</v>
      </c>
      <c r="Q206" s="131"/>
      <c r="R206" s="132">
        <f>R207+SUM(R208:R212)</f>
        <v>0.20779080000000003</v>
      </c>
      <c r="S206" s="131"/>
      <c r="T206" s="133">
        <f>T207+SUM(T208:T212)</f>
        <v>0</v>
      </c>
      <c r="AR206" s="127" t="s">
        <v>78</v>
      </c>
      <c r="AT206" s="134" t="s">
        <v>69</v>
      </c>
      <c r="AU206" s="134" t="s">
        <v>78</v>
      </c>
      <c r="AY206" s="127" t="s">
        <v>120</v>
      </c>
      <c r="BK206" s="135">
        <f>BK207+SUM(BK208:BK212)</f>
        <v>0</v>
      </c>
    </row>
    <row r="207" spans="1:65" s="2" customFormat="1" ht="24" customHeight="1">
      <c r="A207" s="26"/>
      <c r="B207" s="138"/>
      <c r="C207" s="139" t="s">
        <v>393</v>
      </c>
      <c r="D207" s="139" t="s">
        <v>122</v>
      </c>
      <c r="E207" s="140" t="s">
        <v>394</v>
      </c>
      <c r="F207" s="141" t="s">
        <v>395</v>
      </c>
      <c r="G207" s="142" t="s">
        <v>125</v>
      </c>
      <c r="H207" s="143">
        <v>7.3</v>
      </c>
      <c r="I207" s="143"/>
      <c r="J207" s="144">
        <f>ROUND(I207*H207,2)</f>
        <v>0</v>
      </c>
      <c r="K207" s="145"/>
      <c r="L207" s="27"/>
      <c r="M207" s="146" t="s">
        <v>1</v>
      </c>
      <c r="N207" s="147" t="s">
        <v>36</v>
      </c>
      <c r="O207" s="148">
        <v>1.1302099999999999</v>
      </c>
      <c r="P207" s="148">
        <f>O207*H207</f>
        <v>8.250532999999999</v>
      </c>
      <c r="Q207" s="148">
        <v>2.0000000000000002E-5</v>
      </c>
      <c r="R207" s="148">
        <f>Q207*H207</f>
        <v>1.46E-4</v>
      </c>
      <c r="S207" s="148">
        <v>0</v>
      </c>
      <c r="T207" s="149">
        <f>S207*H207</f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0" t="s">
        <v>126</v>
      </c>
      <c r="AT207" s="150" t="s">
        <v>122</v>
      </c>
      <c r="AU207" s="150" t="s">
        <v>127</v>
      </c>
      <c r="AY207" s="14" t="s">
        <v>120</v>
      </c>
      <c r="BE207" s="151">
        <f>IF(N207="základná",J207,0)</f>
        <v>0</v>
      </c>
      <c r="BF207" s="151">
        <f>IF(N207="znížená",J207,0)</f>
        <v>0</v>
      </c>
      <c r="BG207" s="151">
        <f>IF(N207="zákl. prenesená",J207,0)</f>
        <v>0</v>
      </c>
      <c r="BH207" s="151">
        <f>IF(N207="zníž. prenesená",J207,0)</f>
        <v>0</v>
      </c>
      <c r="BI207" s="151">
        <f>IF(N207="nulová",J207,0)</f>
        <v>0</v>
      </c>
      <c r="BJ207" s="14" t="s">
        <v>127</v>
      </c>
      <c r="BK207" s="151">
        <f>ROUND(I207*H207,2)</f>
        <v>0</v>
      </c>
      <c r="BL207" s="14" t="s">
        <v>126</v>
      </c>
      <c r="BM207" s="150" t="s">
        <v>396</v>
      </c>
    </row>
    <row r="208" spans="1:65" s="2" customFormat="1" ht="24" customHeight="1">
      <c r="A208" s="26"/>
      <c r="B208" s="138"/>
      <c r="C208" s="152" t="s">
        <v>397</v>
      </c>
      <c r="D208" s="152" t="s">
        <v>157</v>
      </c>
      <c r="E208" s="153" t="s">
        <v>398</v>
      </c>
      <c r="F208" s="154" t="s">
        <v>399</v>
      </c>
      <c r="G208" s="155" t="s">
        <v>125</v>
      </c>
      <c r="H208" s="156">
        <v>8.0299999999999994</v>
      </c>
      <c r="I208" s="156"/>
      <c r="J208" s="157">
        <f>ROUND(I208*H208,2)</f>
        <v>0</v>
      </c>
      <c r="K208" s="158"/>
      <c r="L208" s="159"/>
      <c r="M208" s="160" t="s">
        <v>1</v>
      </c>
      <c r="N208" s="161" t="s">
        <v>36</v>
      </c>
      <c r="O208" s="148">
        <v>0</v>
      </c>
      <c r="P208" s="148">
        <f>O208*H208</f>
        <v>0</v>
      </c>
      <c r="Q208" s="148">
        <v>1.2160000000000001E-2</v>
      </c>
      <c r="R208" s="148">
        <f>Q208*H208</f>
        <v>9.7644800000000004E-2</v>
      </c>
      <c r="S208" s="148">
        <v>0</v>
      </c>
      <c r="T208" s="149">
        <f>S208*H208</f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0" t="s">
        <v>152</v>
      </c>
      <c r="AT208" s="150" t="s">
        <v>157</v>
      </c>
      <c r="AU208" s="150" t="s">
        <v>127</v>
      </c>
      <c r="AY208" s="14" t="s">
        <v>120</v>
      </c>
      <c r="BE208" s="151">
        <f>IF(N208="základná",J208,0)</f>
        <v>0</v>
      </c>
      <c r="BF208" s="151">
        <f>IF(N208="znížená",J208,0)</f>
        <v>0</v>
      </c>
      <c r="BG208" s="151">
        <f>IF(N208="zákl. prenesená",J208,0)</f>
        <v>0</v>
      </c>
      <c r="BH208" s="151">
        <f>IF(N208="zníž. prenesená",J208,0)</f>
        <v>0</v>
      </c>
      <c r="BI208" s="151">
        <f>IF(N208="nulová",J208,0)</f>
        <v>0</v>
      </c>
      <c r="BJ208" s="14" t="s">
        <v>127</v>
      </c>
      <c r="BK208" s="151">
        <f>ROUND(I208*H208,2)</f>
        <v>0</v>
      </c>
      <c r="BL208" s="14" t="s">
        <v>126</v>
      </c>
      <c r="BM208" s="150" t="s">
        <v>400</v>
      </c>
    </row>
    <row r="209" spans="1:65" s="2" customFormat="1" ht="24" customHeight="1">
      <c r="A209" s="26"/>
      <c r="B209" s="138"/>
      <c r="C209" s="139" t="s">
        <v>401</v>
      </c>
      <c r="D209" s="139" t="s">
        <v>122</v>
      </c>
      <c r="E209" s="140" t="s">
        <v>402</v>
      </c>
      <c r="F209" s="141" t="s">
        <v>403</v>
      </c>
      <c r="G209" s="142" t="s">
        <v>274</v>
      </c>
      <c r="H209" s="143">
        <v>1</v>
      </c>
      <c r="I209" s="143"/>
      <c r="J209" s="144">
        <f>ROUND(I209*H209,2)</f>
        <v>0</v>
      </c>
      <c r="K209" s="145"/>
      <c r="L209" s="27"/>
      <c r="M209" s="146" t="s">
        <v>1</v>
      </c>
      <c r="N209" s="147" t="s">
        <v>36</v>
      </c>
      <c r="O209" s="148">
        <v>1.069</v>
      </c>
      <c r="P209" s="148">
        <f>O209*H209</f>
        <v>1.069</v>
      </c>
      <c r="Q209" s="148">
        <v>0</v>
      </c>
      <c r="R209" s="148">
        <f>Q209*H209</f>
        <v>0</v>
      </c>
      <c r="S209" s="148">
        <v>0</v>
      </c>
      <c r="T209" s="149">
        <f>S209*H209</f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0" t="s">
        <v>126</v>
      </c>
      <c r="AT209" s="150" t="s">
        <v>122</v>
      </c>
      <c r="AU209" s="150" t="s">
        <v>127</v>
      </c>
      <c r="AY209" s="14" t="s">
        <v>120</v>
      </c>
      <c r="BE209" s="151">
        <f>IF(N209="základná",J209,0)</f>
        <v>0</v>
      </c>
      <c r="BF209" s="151">
        <f>IF(N209="znížená",J209,0)</f>
        <v>0</v>
      </c>
      <c r="BG209" s="151">
        <f>IF(N209="zákl. prenesená",J209,0)</f>
        <v>0</v>
      </c>
      <c r="BH209" s="151">
        <f>IF(N209="zníž. prenesená",J209,0)</f>
        <v>0</v>
      </c>
      <c r="BI209" s="151">
        <f>IF(N209="nulová",J209,0)</f>
        <v>0</v>
      </c>
      <c r="BJ209" s="14" t="s">
        <v>127</v>
      </c>
      <c r="BK209" s="151">
        <f>ROUND(I209*H209,2)</f>
        <v>0</v>
      </c>
      <c r="BL209" s="14" t="s">
        <v>126</v>
      </c>
      <c r="BM209" s="150" t="s">
        <v>404</v>
      </c>
    </row>
    <row r="210" spans="1:65" s="2" customFormat="1" ht="16.5" customHeight="1">
      <c r="A210" s="26"/>
      <c r="B210" s="138"/>
      <c r="C210" s="152" t="s">
        <v>405</v>
      </c>
      <c r="D210" s="152" t="s">
        <v>157</v>
      </c>
      <c r="E210" s="153" t="s">
        <v>406</v>
      </c>
      <c r="F210" s="154" t="s">
        <v>407</v>
      </c>
      <c r="G210" s="155" t="s">
        <v>274</v>
      </c>
      <c r="H210" s="156">
        <v>1</v>
      </c>
      <c r="I210" s="156"/>
      <c r="J210" s="157">
        <f>ROUND(I210*H210,2)</f>
        <v>0</v>
      </c>
      <c r="K210" s="158"/>
      <c r="L210" s="159"/>
      <c r="M210" s="160" t="s">
        <v>1</v>
      </c>
      <c r="N210" s="161" t="s">
        <v>36</v>
      </c>
      <c r="O210" s="148">
        <v>0</v>
      </c>
      <c r="P210" s="148">
        <f>O210*H210</f>
        <v>0</v>
      </c>
      <c r="Q210" s="148">
        <v>0.1</v>
      </c>
      <c r="R210" s="148">
        <f>Q210*H210</f>
        <v>0.1</v>
      </c>
      <c r="S210" s="148">
        <v>0</v>
      </c>
      <c r="T210" s="149">
        <f>S210*H210</f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0" t="s">
        <v>152</v>
      </c>
      <c r="AT210" s="150" t="s">
        <v>157</v>
      </c>
      <c r="AU210" s="150" t="s">
        <v>127</v>
      </c>
      <c r="AY210" s="14" t="s">
        <v>120</v>
      </c>
      <c r="BE210" s="151">
        <f>IF(N210="základná",J210,0)</f>
        <v>0</v>
      </c>
      <c r="BF210" s="151">
        <f>IF(N210="znížená",J210,0)</f>
        <v>0</v>
      </c>
      <c r="BG210" s="151">
        <f>IF(N210="zákl. prenesená",J210,0)</f>
        <v>0</v>
      </c>
      <c r="BH210" s="151">
        <f>IF(N210="zníž. prenesená",J210,0)</f>
        <v>0</v>
      </c>
      <c r="BI210" s="151">
        <f>IF(N210="nulová",J210,0)</f>
        <v>0</v>
      </c>
      <c r="BJ210" s="14" t="s">
        <v>127</v>
      </c>
      <c r="BK210" s="151">
        <f>ROUND(I210*H210,2)</f>
        <v>0</v>
      </c>
      <c r="BL210" s="14" t="s">
        <v>126</v>
      </c>
      <c r="BM210" s="150" t="s">
        <v>408</v>
      </c>
    </row>
    <row r="211" spans="1:65" s="2" customFormat="1" ht="24" customHeight="1">
      <c r="A211" s="26"/>
      <c r="B211" s="138"/>
      <c r="C211" s="139" t="s">
        <v>409</v>
      </c>
      <c r="D211" s="139" t="s">
        <v>122</v>
      </c>
      <c r="E211" s="140" t="s">
        <v>410</v>
      </c>
      <c r="F211" s="141" t="s">
        <v>411</v>
      </c>
      <c r="G211" s="142" t="s">
        <v>160</v>
      </c>
      <c r="H211" s="143">
        <v>0.21</v>
      </c>
      <c r="I211" s="143"/>
      <c r="J211" s="144">
        <f>ROUND(I211*H211,2)</f>
        <v>0</v>
      </c>
      <c r="K211" s="145"/>
      <c r="L211" s="27"/>
      <c r="M211" s="146" t="s">
        <v>1</v>
      </c>
      <c r="N211" s="147" t="s">
        <v>36</v>
      </c>
      <c r="O211" s="148">
        <v>0</v>
      </c>
      <c r="P211" s="148">
        <f>O211*H211</f>
        <v>0</v>
      </c>
      <c r="Q211" s="148">
        <v>0</v>
      </c>
      <c r="R211" s="148">
        <f>Q211*H211</f>
        <v>0</v>
      </c>
      <c r="S211" s="148">
        <v>0</v>
      </c>
      <c r="T211" s="149">
        <f>S211*H211</f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0" t="s">
        <v>126</v>
      </c>
      <c r="AT211" s="150" t="s">
        <v>122</v>
      </c>
      <c r="AU211" s="150" t="s">
        <v>127</v>
      </c>
      <c r="AY211" s="14" t="s">
        <v>120</v>
      </c>
      <c r="BE211" s="151">
        <f>IF(N211="základná",J211,0)</f>
        <v>0</v>
      </c>
      <c r="BF211" s="151">
        <f>IF(N211="znížená",J211,0)</f>
        <v>0</v>
      </c>
      <c r="BG211" s="151">
        <f>IF(N211="zákl. prenesená",J211,0)</f>
        <v>0</v>
      </c>
      <c r="BH211" s="151">
        <f>IF(N211="zníž. prenesená",J211,0)</f>
        <v>0</v>
      </c>
      <c r="BI211" s="151">
        <f>IF(N211="nulová",J211,0)</f>
        <v>0</v>
      </c>
      <c r="BJ211" s="14" t="s">
        <v>127</v>
      </c>
      <c r="BK211" s="151">
        <f>ROUND(I211*H211,2)</f>
        <v>0</v>
      </c>
      <c r="BL211" s="14" t="s">
        <v>126</v>
      </c>
      <c r="BM211" s="150" t="s">
        <v>412</v>
      </c>
    </row>
    <row r="212" spans="1:65" s="12" customFormat="1" ht="20.85" customHeight="1">
      <c r="B212" s="126"/>
      <c r="D212" s="127" t="s">
        <v>69</v>
      </c>
      <c r="E212" s="136" t="s">
        <v>413</v>
      </c>
      <c r="F212" s="136" t="s">
        <v>414</v>
      </c>
      <c r="J212" s="137">
        <f>BK212</f>
        <v>0</v>
      </c>
      <c r="L212" s="126"/>
      <c r="M212" s="130"/>
      <c r="N212" s="131"/>
      <c r="O212" s="131"/>
      <c r="P212" s="132">
        <f>P213</f>
        <v>10.220000000000001</v>
      </c>
      <c r="Q212" s="131"/>
      <c r="R212" s="132">
        <f>R213</f>
        <v>0.01</v>
      </c>
      <c r="S212" s="131"/>
      <c r="T212" s="133">
        <f>T213</f>
        <v>0</v>
      </c>
      <c r="AR212" s="127" t="s">
        <v>78</v>
      </c>
      <c r="AT212" s="134" t="s">
        <v>69</v>
      </c>
      <c r="AU212" s="134" t="s">
        <v>127</v>
      </c>
      <c r="AY212" s="127" t="s">
        <v>120</v>
      </c>
      <c r="BK212" s="135">
        <f>BK213</f>
        <v>0</v>
      </c>
    </row>
    <row r="213" spans="1:65" s="2" customFormat="1" ht="24" customHeight="1">
      <c r="A213" s="26"/>
      <c r="B213" s="138"/>
      <c r="C213" s="139" t="s">
        <v>415</v>
      </c>
      <c r="D213" s="139" t="s">
        <v>122</v>
      </c>
      <c r="E213" s="140" t="s">
        <v>416</v>
      </c>
      <c r="F213" s="141" t="s">
        <v>417</v>
      </c>
      <c r="G213" s="142" t="s">
        <v>169</v>
      </c>
      <c r="H213" s="143">
        <v>200</v>
      </c>
      <c r="I213" s="143"/>
      <c r="J213" s="144">
        <f>ROUND(I213*H213,2)</f>
        <v>0</v>
      </c>
      <c r="K213" s="145"/>
      <c r="L213" s="27"/>
      <c r="M213" s="146" t="s">
        <v>1</v>
      </c>
      <c r="N213" s="147" t="s">
        <v>36</v>
      </c>
      <c r="O213" s="148">
        <v>5.11E-2</v>
      </c>
      <c r="P213" s="148">
        <f>O213*H213</f>
        <v>10.220000000000001</v>
      </c>
      <c r="Q213" s="148">
        <v>5.0000000000000002E-5</v>
      </c>
      <c r="R213" s="148">
        <f>Q213*H213</f>
        <v>0.01</v>
      </c>
      <c r="S213" s="148">
        <v>0</v>
      </c>
      <c r="T213" s="149">
        <f>S213*H213</f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0" t="s">
        <v>126</v>
      </c>
      <c r="AT213" s="150" t="s">
        <v>122</v>
      </c>
      <c r="AU213" s="150" t="s">
        <v>133</v>
      </c>
      <c r="AY213" s="14" t="s">
        <v>120</v>
      </c>
      <c r="BE213" s="151">
        <f>IF(N213="základná",J213,0)</f>
        <v>0</v>
      </c>
      <c r="BF213" s="151">
        <f>IF(N213="znížená",J213,0)</f>
        <v>0</v>
      </c>
      <c r="BG213" s="151">
        <f>IF(N213="zákl. prenesená",J213,0)</f>
        <v>0</v>
      </c>
      <c r="BH213" s="151">
        <f>IF(N213="zníž. prenesená",J213,0)</f>
        <v>0</v>
      </c>
      <c r="BI213" s="151">
        <f>IF(N213="nulová",J213,0)</f>
        <v>0</v>
      </c>
      <c r="BJ213" s="14" t="s">
        <v>127</v>
      </c>
      <c r="BK213" s="151">
        <f>ROUND(I213*H213,2)</f>
        <v>0</v>
      </c>
      <c r="BL213" s="14" t="s">
        <v>126</v>
      </c>
      <c r="BM213" s="150" t="s">
        <v>418</v>
      </c>
    </row>
    <row r="214" spans="1:65" s="12" customFormat="1" ht="22.9" customHeight="1">
      <c r="B214" s="126"/>
      <c r="D214" s="127" t="s">
        <v>69</v>
      </c>
      <c r="E214" s="136" t="s">
        <v>419</v>
      </c>
      <c r="F214" s="136" t="s">
        <v>420</v>
      </c>
      <c r="J214" s="137">
        <f>BK214</f>
        <v>0</v>
      </c>
      <c r="L214" s="126"/>
      <c r="M214" s="130"/>
      <c r="N214" s="131"/>
      <c r="O214" s="131"/>
      <c r="P214" s="132">
        <f>P215</f>
        <v>0</v>
      </c>
      <c r="Q214" s="131"/>
      <c r="R214" s="132">
        <f>R215</f>
        <v>9.177600000000001E-3</v>
      </c>
      <c r="S214" s="131"/>
      <c r="T214" s="133">
        <f>T215</f>
        <v>0</v>
      </c>
      <c r="AR214" s="127" t="s">
        <v>78</v>
      </c>
      <c r="AT214" s="134" t="s">
        <v>69</v>
      </c>
      <c r="AU214" s="134" t="s">
        <v>78</v>
      </c>
      <c r="AY214" s="127" t="s">
        <v>120</v>
      </c>
      <c r="BK214" s="135">
        <f>BK215</f>
        <v>0</v>
      </c>
    </row>
    <row r="215" spans="1:65" s="2" customFormat="1" ht="24" customHeight="1">
      <c r="A215" s="26"/>
      <c r="B215" s="138"/>
      <c r="C215" s="139" t="s">
        <v>421</v>
      </c>
      <c r="D215" s="139" t="s">
        <v>122</v>
      </c>
      <c r="E215" s="140" t="s">
        <v>422</v>
      </c>
      <c r="F215" s="141" t="s">
        <v>423</v>
      </c>
      <c r="G215" s="142" t="s">
        <v>125</v>
      </c>
      <c r="H215" s="143">
        <v>28.68</v>
      </c>
      <c r="I215" s="143"/>
      <c r="J215" s="144">
        <f>ROUND(I215*H215,2)</f>
        <v>0</v>
      </c>
      <c r="K215" s="145"/>
      <c r="L215" s="27"/>
      <c r="M215" s="162" t="s">
        <v>1</v>
      </c>
      <c r="N215" s="163" t="s">
        <v>36</v>
      </c>
      <c r="O215" s="164">
        <v>0</v>
      </c>
      <c r="P215" s="164">
        <f>O215*H215</f>
        <v>0</v>
      </c>
      <c r="Q215" s="164">
        <v>3.2000000000000003E-4</v>
      </c>
      <c r="R215" s="164">
        <f>Q215*H215</f>
        <v>9.177600000000001E-3</v>
      </c>
      <c r="S215" s="164">
        <v>0</v>
      </c>
      <c r="T215" s="165">
        <f>S215*H215</f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0" t="s">
        <v>126</v>
      </c>
      <c r="AT215" s="150" t="s">
        <v>122</v>
      </c>
      <c r="AU215" s="150" t="s">
        <v>127</v>
      </c>
      <c r="AY215" s="14" t="s">
        <v>120</v>
      </c>
      <c r="BE215" s="151">
        <f>IF(N215="základná",J215,0)</f>
        <v>0</v>
      </c>
      <c r="BF215" s="151">
        <f>IF(N215="znížená",J215,0)</f>
        <v>0</v>
      </c>
      <c r="BG215" s="151">
        <f>IF(N215="zákl. prenesená",J215,0)</f>
        <v>0</v>
      </c>
      <c r="BH215" s="151">
        <f>IF(N215="zníž. prenesená",J215,0)</f>
        <v>0</v>
      </c>
      <c r="BI215" s="151">
        <f>IF(N215="nulová",J215,0)</f>
        <v>0</v>
      </c>
      <c r="BJ215" s="14" t="s">
        <v>127</v>
      </c>
      <c r="BK215" s="151">
        <f>ROUND(I215*H215,2)</f>
        <v>0</v>
      </c>
      <c r="BL215" s="14" t="s">
        <v>126</v>
      </c>
      <c r="BM215" s="150" t="s">
        <v>424</v>
      </c>
    </row>
    <row r="216" spans="1:65" s="2" customFormat="1" ht="6.95" customHeight="1">
      <c r="A216" s="26"/>
      <c r="B216" s="41"/>
      <c r="C216" s="42"/>
      <c r="D216" s="42"/>
      <c r="E216" s="42"/>
      <c r="F216" s="42"/>
      <c r="G216" s="42"/>
      <c r="H216" s="42"/>
      <c r="I216" s="42"/>
      <c r="J216" s="42"/>
      <c r="K216" s="42"/>
      <c r="L216" s="27"/>
      <c r="M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</row>
  </sheetData>
  <autoFilter ref="C130:K215" xr:uid="{00000000-0009-0000-0000-000001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204"/>
  <sheetViews>
    <sheetView showGridLines="0" topLeftCell="A118" workbookViewId="0">
      <selection activeCell="I137" sqref="I13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85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4" t="s">
        <v>82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83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11</v>
      </c>
      <c r="L6" s="17"/>
    </row>
    <row r="7" spans="1:46" s="1" customFormat="1" ht="16.5" customHeight="1">
      <c r="B7" s="17"/>
      <c r="E7" s="201" t="str">
        <f>'Rekapitulácia stavby'!K6</f>
        <v>Revitalizácia verejných priestranstiev v obci Šemetkovce</v>
      </c>
      <c r="F7" s="202"/>
      <c r="G7" s="202"/>
      <c r="H7" s="202"/>
      <c r="L7" s="17"/>
    </row>
    <row r="8" spans="1:46" s="2" customFormat="1" ht="12" customHeight="1">
      <c r="A8" s="26"/>
      <c r="B8" s="27"/>
      <c r="C8" s="26"/>
      <c r="D8" s="23" t="s">
        <v>84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4" t="s">
        <v>425</v>
      </c>
      <c r="F9" s="200"/>
      <c r="G9" s="200"/>
      <c r="H9" s="200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13</v>
      </c>
      <c r="E11" s="26"/>
      <c r="F11" s="21" t="s">
        <v>1</v>
      </c>
      <c r="G11" s="26"/>
      <c r="H11" s="26"/>
      <c r="I11" s="23" t="s">
        <v>14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15</v>
      </c>
      <c r="E12" s="26"/>
      <c r="F12" s="21" t="s">
        <v>16</v>
      </c>
      <c r="G12" s="26"/>
      <c r="H12" s="26"/>
      <c r="I12" s="23" t="s">
        <v>17</v>
      </c>
      <c r="J12" s="49" t="str">
        <f>'Rekapitulácia stavby'!AN8</f>
        <v>14. 8. 2019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16</v>
      </c>
      <c r="F15" s="26"/>
      <c r="G15" s="26"/>
      <c r="H15" s="26"/>
      <c r="I15" s="23" t="s">
        <v>21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9" t="str">
        <f>'Rekapitulácia stavby'!E14</f>
        <v xml:space="preserve"> </v>
      </c>
      <c r="F18" s="179"/>
      <c r="G18" s="179"/>
      <c r="H18" s="179"/>
      <c r="I18" s="23" t="s">
        <v>21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25</v>
      </c>
      <c r="F21" s="26"/>
      <c r="G21" s="26"/>
      <c r="H21" s="26"/>
      <c r="I21" s="23" t="s">
        <v>21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28</v>
      </c>
      <c r="F24" s="26"/>
      <c r="G24" s="26"/>
      <c r="H24" s="26"/>
      <c r="I24" s="23" t="s">
        <v>21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86" t="s">
        <v>1</v>
      </c>
      <c r="F27" s="186"/>
      <c r="G27" s="186"/>
      <c r="H27" s="186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ROUND(J130,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ROUND((SUM(BE130:BE203)),  2)</f>
        <v>0</v>
      </c>
      <c r="G33" s="26"/>
      <c r="H33" s="26"/>
      <c r="I33" s="95">
        <v>0.2</v>
      </c>
      <c r="J33" s="94">
        <f>ROUND(((SUM(BE130:BE203))*I33),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ROUND((SUM(BF130:BF203)),  2)</f>
        <v>0</v>
      </c>
      <c r="G34" s="26"/>
      <c r="H34" s="26"/>
      <c r="I34" s="95">
        <v>0.2</v>
      </c>
      <c r="J34" s="94">
        <f>ROUND(((SUM(BF130:BF203))*I34),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37</v>
      </c>
      <c r="F35" s="94">
        <f>ROUND((SUM(BG130:BG203)),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38</v>
      </c>
      <c r="F36" s="94">
        <f>ROUND((SUM(BH130:BH203)),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39</v>
      </c>
      <c r="F37" s="94">
        <f>ROUND((SUM(BI130:BI203)),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1" t="str">
        <f>E7</f>
        <v>Revitalizácia verejných priestranstiev v obci Šemetkovce</v>
      </c>
      <c r="F85" s="202"/>
      <c r="G85" s="202"/>
      <c r="H85" s="202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4" t="str">
        <f>E9</f>
        <v>SO 02 - Priestranstvo pri RD č.9</v>
      </c>
      <c r="F87" s="200"/>
      <c r="G87" s="200"/>
      <c r="H87" s="200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15</v>
      </c>
      <c r="D89" s="26"/>
      <c r="E89" s="26"/>
      <c r="F89" s="21" t="str">
        <f>F12</f>
        <v>Obec Šemetkovce</v>
      </c>
      <c r="G89" s="26"/>
      <c r="H89" s="26"/>
      <c r="I89" s="23" t="s">
        <v>17</v>
      </c>
      <c r="J89" s="49" t="str">
        <f>IF(J12="","",J12)</f>
        <v>14. 8. 2019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43.15" customHeight="1">
      <c r="A91" s="26"/>
      <c r="B91" s="27"/>
      <c r="C91" s="23" t="s">
        <v>19</v>
      </c>
      <c r="D91" s="26"/>
      <c r="E91" s="26"/>
      <c r="F91" s="21" t="str">
        <f>E15</f>
        <v>Obec Šemetkovce</v>
      </c>
      <c r="G91" s="26"/>
      <c r="H91" s="26"/>
      <c r="I91" s="23" t="s">
        <v>24</v>
      </c>
      <c r="J91" s="24" t="str">
        <f>E21</f>
        <v>JM1 s.r.o., Krajná Poľana 56, 090 05 Krajná Poľana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>Ing. Jozef Feciľak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87</v>
      </c>
      <c r="D94" s="96"/>
      <c r="E94" s="96"/>
      <c r="F94" s="96"/>
      <c r="G94" s="96"/>
      <c r="H94" s="96"/>
      <c r="I94" s="96"/>
      <c r="J94" s="105" t="s">
        <v>88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89</v>
      </c>
      <c r="D96" s="26"/>
      <c r="E96" s="26"/>
      <c r="F96" s="26"/>
      <c r="G96" s="26"/>
      <c r="H96" s="26"/>
      <c r="I96" s="26"/>
      <c r="J96" s="65">
        <f>J130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90</v>
      </c>
    </row>
    <row r="97" spans="1:31" s="9" customFormat="1" ht="24.95" customHeight="1">
      <c r="B97" s="107"/>
      <c r="D97" s="108" t="s">
        <v>91</v>
      </c>
      <c r="E97" s="109"/>
      <c r="F97" s="109"/>
      <c r="G97" s="109"/>
      <c r="H97" s="109"/>
      <c r="I97" s="109"/>
      <c r="J97" s="110">
        <f>J131</f>
        <v>0</v>
      </c>
      <c r="L97" s="107"/>
    </row>
    <row r="98" spans="1:31" s="10" customFormat="1" ht="19.899999999999999" customHeight="1">
      <c r="B98" s="111"/>
      <c r="D98" s="112" t="s">
        <v>92</v>
      </c>
      <c r="E98" s="113"/>
      <c r="F98" s="113"/>
      <c r="G98" s="113"/>
      <c r="H98" s="113"/>
      <c r="I98" s="113"/>
      <c r="J98" s="114">
        <f>J132</f>
        <v>0</v>
      </c>
      <c r="L98" s="111"/>
    </row>
    <row r="99" spans="1:31" s="10" customFormat="1" ht="19.899999999999999" customHeight="1">
      <c r="B99" s="111"/>
      <c r="D99" s="112" t="s">
        <v>93</v>
      </c>
      <c r="E99" s="113"/>
      <c r="F99" s="113"/>
      <c r="G99" s="113"/>
      <c r="H99" s="113"/>
      <c r="I99" s="113"/>
      <c r="J99" s="114">
        <f>J148</f>
        <v>0</v>
      </c>
      <c r="L99" s="111"/>
    </row>
    <row r="100" spans="1:31" s="10" customFormat="1" ht="19.899999999999999" customHeight="1">
      <c r="B100" s="111"/>
      <c r="D100" s="112" t="s">
        <v>94</v>
      </c>
      <c r="E100" s="113"/>
      <c r="F100" s="113"/>
      <c r="G100" s="113"/>
      <c r="H100" s="113"/>
      <c r="I100" s="113"/>
      <c r="J100" s="114">
        <f>J156</f>
        <v>0</v>
      </c>
      <c r="L100" s="111"/>
    </row>
    <row r="101" spans="1:31" s="10" customFormat="1" ht="19.899999999999999" customHeight="1">
      <c r="B101" s="111"/>
      <c r="D101" s="112" t="s">
        <v>95</v>
      </c>
      <c r="E101" s="113"/>
      <c r="F101" s="113"/>
      <c r="G101" s="113"/>
      <c r="H101" s="113"/>
      <c r="I101" s="113"/>
      <c r="J101" s="114">
        <f>J159</f>
        <v>0</v>
      </c>
      <c r="L101" s="111"/>
    </row>
    <row r="102" spans="1:31" s="10" customFormat="1" ht="19.899999999999999" customHeight="1">
      <c r="B102" s="111"/>
      <c r="D102" s="112" t="s">
        <v>96</v>
      </c>
      <c r="E102" s="113"/>
      <c r="F102" s="113"/>
      <c r="G102" s="113"/>
      <c r="H102" s="113"/>
      <c r="I102" s="113"/>
      <c r="J102" s="114">
        <f>J166</f>
        <v>0</v>
      </c>
      <c r="L102" s="111"/>
    </row>
    <row r="103" spans="1:31" s="10" customFormat="1" ht="14.85" customHeight="1">
      <c r="B103" s="111"/>
      <c r="D103" s="112" t="s">
        <v>97</v>
      </c>
      <c r="E103" s="113"/>
      <c r="F103" s="113"/>
      <c r="G103" s="113"/>
      <c r="H103" s="113"/>
      <c r="I103" s="113"/>
      <c r="J103" s="114">
        <f>J169</f>
        <v>0</v>
      </c>
      <c r="L103" s="111"/>
    </row>
    <row r="104" spans="1:31" s="9" customFormat="1" ht="24.95" customHeight="1">
      <c r="B104" s="107"/>
      <c r="D104" s="108" t="s">
        <v>98</v>
      </c>
      <c r="E104" s="109"/>
      <c r="F104" s="109"/>
      <c r="G104" s="109"/>
      <c r="H104" s="109"/>
      <c r="I104" s="109"/>
      <c r="J104" s="110">
        <f>J171</f>
        <v>0</v>
      </c>
      <c r="L104" s="107"/>
    </row>
    <row r="105" spans="1:31" s="10" customFormat="1" ht="19.899999999999999" customHeight="1">
      <c r="B105" s="111"/>
      <c r="D105" s="112" t="s">
        <v>100</v>
      </c>
      <c r="E105" s="113"/>
      <c r="F105" s="113"/>
      <c r="G105" s="113"/>
      <c r="H105" s="113"/>
      <c r="I105" s="113"/>
      <c r="J105" s="114">
        <f>J172</f>
        <v>0</v>
      </c>
      <c r="L105" s="111"/>
    </row>
    <row r="106" spans="1:31" s="10" customFormat="1" ht="19.899999999999999" customHeight="1">
      <c r="B106" s="111"/>
      <c r="D106" s="112" t="s">
        <v>101</v>
      </c>
      <c r="E106" s="113"/>
      <c r="F106" s="113"/>
      <c r="G106" s="113"/>
      <c r="H106" s="113"/>
      <c r="I106" s="113"/>
      <c r="J106" s="114">
        <f>J183</f>
        <v>0</v>
      </c>
      <c r="L106" s="111"/>
    </row>
    <row r="107" spans="1:31" s="10" customFormat="1" ht="14.85" customHeight="1">
      <c r="B107" s="111"/>
      <c r="D107" s="112" t="s">
        <v>102</v>
      </c>
      <c r="E107" s="113"/>
      <c r="F107" s="113"/>
      <c r="G107" s="113"/>
      <c r="H107" s="113"/>
      <c r="I107" s="113"/>
      <c r="J107" s="114">
        <f>J191</f>
        <v>0</v>
      </c>
      <c r="L107" s="111"/>
    </row>
    <row r="108" spans="1:31" s="10" customFormat="1" ht="19.899999999999999" customHeight="1">
      <c r="B108" s="111"/>
      <c r="D108" s="112" t="s">
        <v>103</v>
      </c>
      <c r="E108" s="113"/>
      <c r="F108" s="113"/>
      <c r="G108" s="113"/>
      <c r="H108" s="113"/>
      <c r="I108" s="113"/>
      <c r="J108" s="114">
        <f>J194</f>
        <v>0</v>
      </c>
      <c r="L108" s="111"/>
    </row>
    <row r="109" spans="1:31" s="10" customFormat="1" ht="14.85" customHeight="1">
      <c r="B109" s="111"/>
      <c r="D109" s="112" t="s">
        <v>104</v>
      </c>
      <c r="E109" s="113"/>
      <c r="F109" s="113"/>
      <c r="G109" s="113"/>
      <c r="H109" s="113"/>
      <c r="I109" s="113"/>
      <c r="J109" s="114">
        <f>J200</f>
        <v>0</v>
      </c>
      <c r="L109" s="111"/>
    </row>
    <row r="110" spans="1:31" s="10" customFormat="1" ht="19.899999999999999" customHeight="1">
      <c r="B110" s="111"/>
      <c r="D110" s="112" t="s">
        <v>105</v>
      </c>
      <c r="E110" s="113"/>
      <c r="F110" s="113"/>
      <c r="G110" s="113"/>
      <c r="H110" s="113"/>
      <c r="I110" s="113"/>
      <c r="J110" s="114">
        <f>J202</f>
        <v>0</v>
      </c>
      <c r="L110" s="111"/>
    </row>
    <row r="111" spans="1:31" s="2" customFormat="1" ht="21.7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6" spans="1:31" s="2" customFormat="1" ht="6.95" customHeight="1">
      <c r="A116" s="26"/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24.95" customHeight="1">
      <c r="A117" s="26"/>
      <c r="B117" s="27"/>
      <c r="C117" s="18" t="s">
        <v>106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2" customHeight="1">
      <c r="A119" s="26"/>
      <c r="B119" s="27"/>
      <c r="C119" s="23" t="s">
        <v>11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6.5" customHeight="1">
      <c r="A120" s="26"/>
      <c r="B120" s="27"/>
      <c r="C120" s="26"/>
      <c r="D120" s="26"/>
      <c r="E120" s="201" t="str">
        <f>E7</f>
        <v>Revitalizácia verejných priestranstiev v obci Šemetkovce</v>
      </c>
      <c r="F120" s="202"/>
      <c r="G120" s="202"/>
      <c r="H120" s="202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>
      <c r="A121" s="26"/>
      <c r="B121" s="27"/>
      <c r="C121" s="23" t="s">
        <v>84</v>
      </c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6.5" customHeight="1">
      <c r="A122" s="26"/>
      <c r="B122" s="27"/>
      <c r="C122" s="26"/>
      <c r="D122" s="26"/>
      <c r="E122" s="194" t="str">
        <f>E9</f>
        <v>SO 02 - Priestranstvo pri RD č.9</v>
      </c>
      <c r="F122" s="200"/>
      <c r="G122" s="200"/>
      <c r="H122" s="200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15</v>
      </c>
      <c r="D124" s="26"/>
      <c r="E124" s="26"/>
      <c r="F124" s="21" t="str">
        <f>F12</f>
        <v>Obec Šemetkovce</v>
      </c>
      <c r="G124" s="26"/>
      <c r="H124" s="26"/>
      <c r="I124" s="23" t="s">
        <v>17</v>
      </c>
      <c r="J124" s="49" t="str">
        <f>IF(J12="","",J12)</f>
        <v>14. 8. 2019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43.15" customHeight="1">
      <c r="A126" s="26"/>
      <c r="B126" s="27"/>
      <c r="C126" s="23" t="s">
        <v>19</v>
      </c>
      <c r="D126" s="26"/>
      <c r="E126" s="26"/>
      <c r="F126" s="21" t="str">
        <f>E15</f>
        <v>Obec Šemetkovce</v>
      </c>
      <c r="G126" s="26"/>
      <c r="H126" s="26"/>
      <c r="I126" s="23" t="s">
        <v>24</v>
      </c>
      <c r="J126" s="24" t="str">
        <f>E21</f>
        <v>JM1 s.r.o., Krajná Poľana 56, 090 05 Krajná Poľana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2" customHeight="1">
      <c r="A127" s="26"/>
      <c r="B127" s="27"/>
      <c r="C127" s="23" t="s">
        <v>22</v>
      </c>
      <c r="D127" s="26"/>
      <c r="E127" s="26"/>
      <c r="F127" s="21" t="str">
        <f>IF(E18="","",E18)</f>
        <v xml:space="preserve"> </v>
      </c>
      <c r="G127" s="26"/>
      <c r="H127" s="26"/>
      <c r="I127" s="23" t="s">
        <v>27</v>
      </c>
      <c r="J127" s="24" t="str">
        <f>E24</f>
        <v>Ing. Jozef Feciľak</v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0.35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11" customFormat="1" ht="29.25" customHeight="1">
      <c r="A129" s="115"/>
      <c r="B129" s="116"/>
      <c r="C129" s="117" t="s">
        <v>107</v>
      </c>
      <c r="D129" s="118" t="s">
        <v>55</v>
      </c>
      <c r="E129" s="118" t="s">
        <v>51</v>
      </c>
      <c r="F129" s="118" t="s">
        <v>52</v>
      </c>
      <c r="G129" s="118" t="s">
        <v>108</v>
      </c>
      <c r="H129" s="118" t="s">
        <v>109</v>
      </c>
      <c r="I129" s="118" t="s">
        <v>110</v>
      </c>
      <c r="J129" s="119" t="s">
        <v>88</v>
      </c>
      <c r="K129" s="120" t="s">
        <v>111</v>
      </c>
      <c r="L129" s="121"/>
      <c r="M129" s="56" t="s">
        <v>1</v>
      </c>
      <c r="N129" s="57" t="s">
        <v>34</v>
      </c>
      <c r="O129" s="57" t="s">
        <v>112</v>
      </c>
      <c r="P129" s="57" t="s">
        <v>113</v>
      </c>
      <c r="Q129" s="57" t="s">
        <v>114</v>
      </c>
      <c r="R129" s="57" t="s">
        <v>115</v>
      </c>
      <c r="S129" s="57" t="s">
        <v>116</v>
      </c>
      <c r="T129" s="58" t="s">
        <v>117</v>
      </c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</row>
    <row r="130" spans="1:65" s="2" customFormat="1" ht="22.9" customHeight="1">
      <c r="A130" s="26"/>
      <c r="B130" s="27"/>
      <c r="C130" s="63" t="s">
        <v>89</v>
      </c>
      <c r="D130" s="26"/>
      <c r="E130" s="26"/>
      <c r="F130" s="26"/>
      <c r="G130" s="26"/>
      <c r="H130" s="26"/>
      <c r="I130" s="26"/>
      <c r="J130" s="122">
        <f>BK130</f>
        <v>0</v>
      </c>
      <c r="K130" s="26"/>
      <c r="L130" s="27"/>
      <c r="M130" s="59"/>
      <c r="N130" s="50"/>
      <c r="O130" s="60"/>
      <c r="P130" s="123">
        <f>P131+P171</f>
        <v>107.10488840000001</v>
      </c>
      <c r="Q130" s="60"/>
      <c r="R130" s="123">
        <f>R131+R171</f>
        <v>29.002354139999998</v>
      </c>
      <c r="S130" s="60"/>
      <c r="T130" s="124">
        <f>T131+T171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T130" s="14" t="s">
        <v>69</v>
      </c>
      <c r="AU130" s="14" t="s">
        <v>90</v>
      </c>
      <c r="BK130" s="125">
        <f>BK131+BK171</f>
        <v>0</v>
      </c>
    </row>
    <row r="131" spans="1:65" s="12" customFormat="1" ht="25.9" customHeight="1">
      <c r="B131" s="126"/>
      <c r="D131" s="127" t="s">
        <v>69</v>
      </c>
      <c r="E131" s="128" t="s">
        <v>118</v>
      </c>
      <c r="F131" s="128" t="s">
        <v>119</v>
      </c>
      <c r="J131" s="129">
        <f>BK131</f>
        <v>0</v>
      </c>
      <c r="L131" s="126"/>
      <c r="M131" s="130"/>
      <c r="N131" s="131"/>
      <c r="O131" s="131"/>
      <c r="P131" s="132">
        <f>P132+P148+P156+P159+P166</f>
        <v>54.539189000000007</v>
      </c>
      <c r="Q131" s="131"/>
      <c r="R131" s="132">
        <f>R132+R148+R156+R159+R166</f>
        <v>27.735465739999999</v>
      </c>
      <c r="S131" s="131"/>
      <c r="T131" s="133">
        <f>T132+T148+T156+T159+T166</f>
        <v>0</v>
      </c>
      <c r="AR131" s="127" t="s">
        <v>78</v>
      </c>
      <c r="AT131" s="134" t="s">
        <v>69</v>
      </c>
      <c r="AU131" s="134" t="s">
        <v>70</v>
      </c>
      <c r="AY131" s="127" t="s">
        <v>120</v>
      </c>
      <c r="BK131" s="135">
        <f>BK132+BK148+BK156+BK159+BK166</f>
        <v>0</v>
      </c>
    </row>
    <row r="132" spans="1:65" s="12" customFormat="1" ht="22.9" customHeight="1">
      <c r="B132" s="126"/>
      <c r="D132" s="127" t="s">
        <v>69</v>
      </c>
      <c r="E132" s="136" t="s">
        <v>78</v>
      </c>
      <c r="F132" s="136" t="s">
        <v>121</v>
      </c>
      <c r="J132" s="137">
        <f>BK132</f>
        <v>0</v>
      </c>
      <c r="L132" s="126"/>
      <c r="M132" s="130"/>
      <c r="N132" s="131"/>
      <c r="O132" s="131"/>
      <c r="P132" s="132">
        <f>SUM(P133:P147)</f>
        <v>24.615964000000002</v>
      </c>
      <c r="Q132" s="131"/>
      <c r="R132" s="132">
        <f>SUM(R133:R147)</f>
        <v>0.04</v>
      </c>
      <c r="S132" s="131"/>
      <c r="T132" s="133">
        <f>SUM(T133:T147)</f>
        <v>0</v>
      </c>
      <c r="AR132" s="127" t="s">
        <v>78</v>
      </c>
      <c r="AT132" s="134" t="s">
        <v>69</v>
      </c>
      <c r="AU132" s="134" t="s">
        <v>78</v>
      </c>
      <c r="AY132" s="127" t="s">
        <v>120</v>
      </c>
      <c r="BK132" s="135">
        <f>SUM(BK133:BK147)</f>
        <v>0</v>
      </c>
    </row>
    <row r="133" spans="1:65" s="2" customFormat="1" ht="36" customHeight="1">
      <c r="A133" s="26"/>
      <c r="B133" s="138"/>
      <c r="C133" s="139" t="s">
        <v>78</v>
      </c>
      <c r="D133" s="139" t="s">
        <v>122</v>
      </c>
      <c r="E133" s="140" t="s">
        <v>123</v>
      </c>
      <c r="F133" s="141" t="s">
        <v>124</v>
      </c>
      <c r="G133" s="142" t="s">
        <v>125</v>
      </c>
      <c r="H133" s="143">
        <v>5</v>
      </c>
      <c r="I133" s="143"/>
      <c r="J133" s="144">
        <f t="shared" ref="J133:J147" si="0">ROUND(I133*H133,2)</f>
        <v>0</v>
      </c>
      <c r="K133" s="145"/>
      <c r="L133" s="27"/>
      <c r="M133" s="146" t="s">
        <v>1</v>
      </c>
      <c r="N133" s="147" t="s">
        <v>36</v>
      </c>
      <c r="O133" s="148">
        <v>0.01</v>
      </c>
      <c r="P133" s="148">
        <f t="shared" ref="P133:P147" si="1">O133*H133</f>
        <v>0.05</v>
      </c>
      <c r="Q133" s="148">
        <v>0</v>
      </c>
      <c r="R133" s="148">
        <f t="shared" ref="R133:R147" si="2">Q133*H133</f>
        <v>0</v>
      </c>
      <c r="S133" s="148">
        <v>0</v>
      </c>
      <c r="T133" s="149">
        <f t="shared" ref="T133:T147" si="3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126</v>
      </c>
      <c r="AT133" s="150" t="s">
        <v>122</v>
      </c>
      <c r="AU133" s="150" t="s">
        <v>127</v>
      </c>
      <c r="AY133" s="14" t="s">
        <v>120</v>
      </c>
      <c r="BE133" s="151">
        <f t="shared" ref="BE133:BE147" si="4">IF(N133="základná",J133,0)</f>
        <v>0</v>
      </c>
      <c r="BF133" s="151">
        <f t="shared" ref="BF133:BF147" si="5">IF(N133="znížená",J133,0)</f>
        <v>0</v>
      </c>
      <c r="BG133" s="151">
        <f t="shared" ref="BG133:BG147" si="6">IF(N133="zákl. prenesená",J133,0)</f>
        <v>0</v>
      </c>
      <c r="BH133" s="151">
        <f t="shared" ref="BH133:BH147" si="7">IF(N133="zníž. prenesená",J133,0)</f>
        <v>0</v>
      </c>
      <c r="BI133" s="151">
        <f t="shared" ref="BI133:BI147" si="8">IF(N133="nulová",J133,0)</f>
        <v>0</v>
      </c>
      <c r="BJ133" s="14" t="s">
        <v>127</v>
      </c>
      <c r="BK133" s="151">
        <f t="shared" ref="BK133:BK147" si="9">ROUND(I133*H133,2)</f>
        <v>0</v>
      </c>
      <c r="BL133" s="14" t="s">
        <v>126</v>
      </c>
      <c r="BM133" s="150" t="s">
        <v>128</v>
      </c>
    </row>
    <row r="134" spans="1:65" s="2" customFormat="1" ht="24" customHeight="1">
      <c r="A134" s="26"/>
      <c r="B134" s="138"/>
      <c r="C134" s="139" t="s">
        <v>127</v>
      </c>
      <c r="D134" s="139" t="s">
        <v>122</v>
      </c>
      <c r="E134" s="140" t="s">
        <v>134</v>
      </c>
      <c r="F134" s="141" t="s">
        <v>135</v>
      </c>
      <c r="G134" s="142" t="s">
        <v>131</v>
      </c>
      <c r="H134" s="143">
        <v>1.5</v>
      </c>
      <c r="I134" s="143"/>
      <c r="J134" s="144">
        <f t="shared" si="0"/>
        <v>0</v>
      </c>
      <c r="K134" s="145"/>
      <c r="L134" s="27"/>
      <c r="M134" s="146" t="s">
        <v>1</v>
      </c>
      <c r="N134" s="147" t="s">
        <v>36</v>
      </c>
      <c r="O134" s="148">
        <v>0</v>
      </c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126</v>
      </c>
      <c r="AT134" s="150" t="s">
        <v>122</v>
      </c>
      <c r="AU134" s="150" t="s">
        <v>127</v>
      </c>
      <c r="AY134" s="14" t="s">
        <v>120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127</v>
      </c>
      <c r="BK134" s="151">
        <f t="shared" si="9"/>
        <v>0</v>
      </c>
      <c r="BL134" s="14" t="s">
        <v>126</v>
      </c>
      <c r="BM134" s="150" t="s">
        <v>136</v>
      </c>
    </row>
    <row r="135" spans="1:65" s="2" customFormat="1" ht="16.5" customHeight="1">
      <c r="A135" s="26"/>
      <c r="B135" s="138"/>
      <c r="C135" s="139" t="s">
        <v>133</v>
      </c>
      <c r="D135" s="139" t="s">
        <v>122</v>
      </c>
      <c r="E135" s="140" t="s">
        <v>137</v>
      </c>
      <c r="F135" s="141" t="s">
        <v>138</v>
      </c>
      <c r="G135" s="142" t="s">
        <v>131</v>
      </c>
      <c r="H135" s="143">
        <v>6.48</v>
      </c>
      <c r="I135" s="143"/>
      <c r="J135" s="144">
        <f t="shared" si="0"/>
        <v>0</v>
      </c>
      <c r="K135" s="145"/>
      <c r="L135" s="27"/>
      <c r="M135" s="146" t="s">
        <v>1</v>
      </c>
      <c r="N135" s="147" t="s">
        <v>36</v>
      </c>
      <c r="O135" s="148">
        <v>2.5139999999999998</v>
      </c>
      <c r="P135" s="148">
        <f t="shared" si="1"/>
        <v>16.29072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126</v>
      </c>
      <c r="AT135" s="150" t="s">
        <v>122</v>
      </c>
      <c r="AU135" s="150" t="s">
        <v>127</v>
      </c>
      <c r="AY135" s="14" t="s">
        <v>120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127</v>
      </c>
      <c r="BK135" s="151">
        <f t="shared" si="9"/>
        <v>0</v>
      </c>
      <c r="BL135" s="14" t="s">
        <v>126</v>
      </c>
      <c r="BM135" s="150" t="s">
        <v>139</v>
      </c>
    </row>
    <row r="136" spans="1:65" s="2" customFormat="1" ht="16.5" customHeight="1">
      <c r="A136" s="26"/>
      <c r="B136" s="138"/>
      <c r="C136" s="139" t="s">
        <v>126</v>
      </c>
      <c r="D136" s="139" t="s">
        <v>122</v>
      </c>
      <c r="E136" s="140" t="s">
        <v>141</v>
      </c>
      <c r="F136" s="141" t="s">
        <v>142</v>
      </c>
      <c r="G136" s="142" t="s">
        <v>131</v>
      </c>
      <c r="H136" s="143">
        <v>0.20300000000000001</v>
      </c>
      <c r="I136" s="143"/>
      <c r="J136" s="144">
        <f t="shared" si="0"/>
        <v>0</v>
      </c>
      <c r="K136" s="145"/>
      <c r="L136" s="27"/>
      <c r="M136" s="146" t="s">
        <v>1</v>
      </c>
      <c r="N136" s="147" t="s">
        <v>36</v>
      </c>
      <c r="O136" s="148">
        <v>2.9609999999999999</v>
      </c>
      <c r="P136" s="148">
        <f t="shared" si="1"/>
        <v>0.60108300000000003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126</v>
      </c>
      <c r="AT136" s="150" t="s">
        <v>122</v>
      </c>
      <c r="AU136" s="150" t="s">
        <v>127</v>
      </c>
      <c r="AY136" s="14" t="s">
        <v>120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127</v>
      </c>
      <c r="BK136" s="151">
        <f t="shared" si="9"/>
        <v>0</v>
      </c>
      <c r="BL136" s="14" t="s">
        <v>126</v>
      </c>
      <c r="BM136" s="150" t="s">
        <v>143</v>
      </c>
    </row>
    <row r="137" spans="1:65" s="2" customFormat="1" ht="36" customHeight="1">
      <c r="A137" s="26"/>
      <c r="B137" s="138"/>
      <c r="C137" s="139" t="s">
        <v>140</v>
      </c>
      <c r="D137" s="139" t="s">
        <v>122</v>
      </c>
      <c r="E137" s="140" t="s">
        <v>145</v>
      </c>
      <c r="F137" s="141" t="s">
        <v>146</v>
      </c>
      <c r="G137" s="142" t="s">
        <v>131</v>
      </c>
      <c r="H137" s="143">
        <v>8.1829999999999998</v>
      </c>
      <c r="I137" s="143"/>
      <c r="J137" s="144">
        <f t="shared" si="0"/>
        <v>0</v>
      </c>
      <c r="K137" s="145"/>
      <c r="L137" s="27"/>
      <c r="M137" s="146" t="s">
        <v>1</v>
      </c>
      <c r="N137" s="147" t="s">
        <v>36</v>
      </c>
      <c r="O137" s="148">
        <v>5.6000000000000001E-2</v>
      </c>
      <c r="P137" s="148">
        <f t="shared" si="1"/>
        <v>0.45824799999999999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126</v>
      </c>
      <c r="AT137" s="150" t="s">
        <v>122</v>
      </c>
      <c r="AU137" s="150" t="s">
        <v>127</v>
      </c>
      <c r="AY137" s="14" t="s">
        <v>120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127</v>
      </c>
      <c r="BK137" s="151">
        <f t="shared" si="9"/>
        <v>0</v>
      </c>
      <c r="BL137" s="14" t="s">
        <v>126</v>
      </c>
      <c r="BM137" s="150" t="s">
        <v>147</v>
      </c>
    </row>
    <row r="138" spans="1:65" s="2" customFormat="1" ht="36" customHeight="1">
      <c r="A138" s="26"/>
      <c r="B138" s="138"/>
      <c r="C138" s="139" t="s">
        <v>144</v>
      </c>
      <c r="D138" s="139" t="s">
        <v>122</v>
      </c>
      <c r="E138" s="140" t="s">
        <v>149</v>
      </c>
      <c r="F138" s="141" t="s">
        <v>150</v>
      </c>
      <c r="G138" s="142" t="s">
        <v>131</v>
      </c>
      <c r="H138" s="143">
        <v>8.1829999999999998</v>
      </c>
      <c r="I138" s="143"/>
      <c r="J138" s="144">
        <f t="shared" si="0"/>
        <v>0</v>
      </c>
      <c r="K138" s="145"/>
      <c r="L138" s="27"/>
      <c r="M138" s="146" t="s">
        <v>1</v>
      </c>
      <c r="N138" s="147" t="s">
        <v>36</v>
      </c>
      <c r="O138" s="148">
        <v>3.1E-2</v>
      </c>
      <c r="P138" s="148">
        <f t="shared" si="1"/>
        <v>0.25367299999999998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126</v>
      </c>
      <c r="AT138" s="150" t="s">
        <v>122</v>
      </c>
      <c r="AU138" s="150" t="s">
        <v>127</v>
      </c>
      <c r="AY138" s="14" t="s">
        <v>120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127</v>
      </c>
      <c r="BK138" s="151">
        <f t="shared" si="9"/>
        <v>0</v>
      </c>
      <c r="BL138" s="14" t="s">
        <v>126</v>
      </c>
      <c r="BM138" s="150" t="s">
        <v>151</v>
      </c>
    </row>
    <row r="139" spans="1:65" s="2" customFormat="1" ht="16.5" customHeight="1">
      <c r="A139" s="26"/>
      <c r="B139" s="138"/>
      <c r="C139" s="139" t="s">
        <v>148</v>
      </c>
      <c r="D139" s="139" t="s">
        <v>122</v>
      </c>
      <c r="E139" s="140" t="s">
        <v>172</v>
      </c>
      <c r="F139" s="141" t="s">
        <v>173</v>
      </c>
      <c r="G139" s="142" t="s">
        <v>125</v>
      </c>
      <c r="H139" s="143">
        <v>5</v>
      </c>
      <c r="I139" s="143"/>
      <c r="J139" s="144">
        <f t="shared" si="0"/>
        <v>0</v>
      </c>
      <c r="K139" s="145"/>
      <c r="L139" s="27"/>
      <c r="M139" s="146" t="s">
        <v>1</v>
      </c>
      <c r="N139" s="147" t="s">
        <v>36</v>
      </c>
      <c r="O139" s="148">
        <v>1.7000000000000001E-2</v>
      </c>
      <c r="P139" s="148">
        <f t="shared" si="1"/>
        <v>8.5000000000000006E-2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126</v>
      </c>
      <c r="AT139" s="150" t="s">
        <v>122</v>
      </c>
      <c r="AU139" s="150" t="s">
        <v>127</v>
      </c>
      <c r="AY139" s="14" t="s">
        <v>120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127</v>
      </c>
      <c r="BK139" s="151">
        <f t="shared" si="9"/>
        <v>0</v>
      </c>
      <c r="BL139" s="14" t="s">
        <v>126</v>
      </c>
      <c r="BM139" s="150" t="s">
        <v>174</v>
      </c>
    </row>
    <row r="140" spans="1:65" s="2" customFormat="1" ht="36" customHeight="1">
      <c r="A140" s="26"/>
      <c r="B140" s="138"/>
      <c r="C140" s="139" t="s">
        <v>152</v>
      </c>
      <c r="D140" s="139" t="s">
        <v>122</v>
      </c>
      <c r="E140" s="140" t="s">
        <v>426</v>
      </c>
      <c r="F140" s="141" t="s">
        <v>427</v>
      </c>
      <c r="G140" s="142" t="s">
        <v>274</v>
      </c>
      <c r="H140" s="143">
        <v>2</v>
      </c>
      <c r="I140" s="143"/>
      <c r="J140" s="144">
        <f t="shared" si="0"/>
        <v>0</v>
      </c>
      <c r="K140" s="145"/>
      <c r="L140" s="27"/>
      <c r="M140" s="146" t="s">
        <v>1</v>
      </c>
      <c r="N140" s="147" t="s">
        <v>36</v>
      </c>
      <c r="O140" s="148">
        <v>1.167</v>
      </c>
      <c r="P140" s="148">
        <f t="shared" si="1"/>
        <v>2.3340000000000001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126</v>
      </c>
      <c r="AT140" s="150" t="s">
        <v>122</v>
      </c>
      <c r="AU140" s="150" t="s">
        <v>127</v>
      </c>
      <c r="AY140" s="14" t="s">
        <v>120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127</v>
      </c>
      <c r="BK140" s="151">
        <f t="shared" si="9"/>
        <v>0</v>
      </c>
      <c r="BL140" s="14" t="s">
        <v>126</v>
      </c>
      <c r="BM140" s="150" t="s">
        <v>428</v>
      </c>
    </row>
    <row r="141" spans="1:65" s="2" customFormat="1" ht="24" customHeight="1">
      <c r="A141" s="26"/>
      <c r="B141" s="138"/>
      <c r="C141" s="139" t="s">
        <v>156</v>
      </c>
      <c r="D141" s="139" t="s">
        <v>122</v>
      </c>
      <c r="E141" s="140" t="s">
        <v>429</v>
      </c>
      <c r="F141" s="141" t="s">
        <v>430</v>
      </c>
      <c r="G141" s="142" t="s">
        <v>274</v>
      </c>
      <c r="H141" s="143">
        <v>2</v>
      </c>
      <c r="I141" s="143"/>
      <c r="J141" s="144">
        <f t="shared" si="0"/>
        <v>0</v>
      </c>
      <c r="K141" s="145"/>
      <c r="L141" s="27"/>
      <c r="M141" s="146" t="s">
        <v>1</v>
      </c>
      <c r="N141" s="147" t="s">
        <v>36</v>
      </c>
      <c r="O141" s="148">
        <v>0.74312</v>
      </c>
      <c r="P141" s="148">
        <f t="shared" si="1"/>
        <v>1.48624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126</v>
      </c>
      <c r="AT141" s="150" t="s">
        <v>122</v>
      </c>
      <c r="AU141" s="150" t="s">
        <v>127</v>
      </c>
      <c r="AY141" s="14" t="s">
        <v>120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4" t="s">
        <v>127</v>
      </c>
      <c r="BK141" s="151">
        <f t="shared" si="9"/>
        <v>0</v>
      </c>
      <c r="BL141" s="14" t="s">
        <v>126</v>
      </c>
      <c r="BM141" s="150" t="s">
        <v>431</v>
      </c>
    </row>
    <row r="142" spans="1:65" s="2" customFormat="1" ht="24" customHeight="1">
      <c r="A142" s="26"/>
      <c r="B142" s="138"/>
      <c r="C142" s="152" t="s">
        <v>162</v>
      </c>
      <c r="D142" s="152" t="s">
        <v>157</v>
      </c>
      <c r="E142" s="153" t="s">
        <v>432</v>
      </c>
      <c r="F142" s="154" t="s">
        <v>433</v>
      </c>
      <c r="G142" s="155" t="s">
        <v>274</v>
      </c>
      <c r="H142" s="156">
        <v>2</v>
      </c>
      <c r="I142" s="156"/>
      <c r="J142" s="157">
        <f t="shared" si="0"/>
        <v>0</v>
      </c>
      <c r="K142" s="158"/>
      <c r="L142" s="159"/>
      <c r="M142" s="160" t="s">
        <v>1</v>
      </c>
      <c r="N142" s="161" t="s">
        <v>36</v>
      </c>
      <c r="O142" s="148">
        <v>0</v>
      </c>
      <c r="P142" s="148">
        <f t="shared" si="1"/>
        <v>0</v>
      </c>
      <c r="Q142" s="148">
        <v>8.0000000000000002E-3</v>
      </c>
      <c r="R142" s="148">
        <f t="shared" si="2"/>
        <v>1.6E-2</v>
      </c>
      <c r="S142" s="148">
        <v>0</v>
      </c>
      <c r="T142" s="14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152</v>
      </c>
      <c r="AT142" s="150" t="s">
        <v>157</v>
      </c>
      <c r="AU142" s="150" t="s">
        <v>127</v>
      </c>
      <c r="AY142" s="14" t="s">
        <v>120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4" t="s">
        <v>127</v>
      </c>
      <c r="BK142" s="151">
        <f t="shared" si="9"/>
        <v>0</v>
      </c>
      <c r="BL142" s="14" t="s">
        <v>126</v>
      </c>
      <c r="BM142" s="150" t="s">
        <v>434</v>
      </c>
    </row>
    <row r="143" spans="1:65" s="2" customFormat="1" ht="24" customHeight="1">
      <c r="A143" s="26"/>
      <c r="B143" s="138"/>
      <c r="C143" s="139" t="s">
        <v>166</v>
      </c>
      <c r="D143" s="139" t="s">
        <v>122</v>
      </c>
      <c r="E143" s="140" t="s">
        <v>435</v>
      </c>
      <c r="F143" s="141" t="s">
        <v>436</v>
      </c>
      <c r="G143" s="142" t="s">
        <v>274</v>
      </c>
      <c r="H143" s="143">
        <v>2</v>
      </c>
      <c r="I143" s="143"/>
      <c r="J143" s="144">
        <f t="shared" si="0"/>
        <v>0</v>
      </c>
      <c r="K143" s="145"/>
      <c r="L143" s="27"/>
      <c r="M143" s="146" t="s">
        <v>1</v>
      </c>
      <c r="N143" s="147" t="s">
        <v>36</v>
      </c>
      <c r="O143" s="148">
        <v>0.23699999999999999</v>
      </c>
      <c r="P143" s="148">
        <f t="shared" si="1"/>
        <v>0.47399999999999998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126</v>
      </c>
      <c r="AT143" s="150" t="s">
        <v>122</v>
      </c>
      <c r="AU143" s="150" t="s">
        <v>127</v>
      </c>
      <c r="AY143" s="14" t="s">
        <v>120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4" t="s">
        <v>127</v>
      </c>
      <c r="BK143" s="151">
        <f t="shared" si="9"/>
        <v>0</v>
      </c>
      <c r="BL143" s="14" t="s">
        <v>126</v>
      </c>
      <c r="BM143" s="150" t="s">
        <v>437</v>
      </c>
    </row>
    <row r="144" spans="1:65" s="2" customFormat="1" ht="24" customHeight="1">
      <c r="A144" s="26"/>
      <c r="B144" s="138"/>
      <c r="C144" s="139" t="s">
        <v>171</v>
      </c>
      <c r="D144" s="139" t="s">
        <v>122</v>
      </c>
      <c r="E144" s="140" t="s">
        <v>438</v>
      </c>
      <c r="F144" s="141" t="s">
        <v>439</v>
      </c>
      <c r="G144" s="142" t="s">
        <v>274</v>
      </c>
      <c r="H144" s="143">
        <v>6</v>
      </c>
      <c r="I144" s="143"/>
      <c r="J144" s="144">
        <f t="shared" si="0"/>
        <v>0</v>
      </c>
      <c r="K144" s="145"/>
      <c r="L144" s="27"/>
      <c r="M144" s="146" t="s">
        <v>1</v>
      </c>
      <c r="N144" s="147" t="s">
        <v>36</v>
      </c>
      <c r="O144" s="148">
        <v>8.3000000000000004E-2</v>
      </c>
      <c r="P144" s="148">
        <f t="shared" si="1"/>
        <v>0.498</v>
      </c>
      <c r="Q144" s="148">
        <v>0</v>
      </c>
      <c r="R144" s="148">
        <f t="shared" si="2"/>
        <v>0</v>
      </c>
      <c r="S144" s="148">
        <v>0</v>
      </c>
      <c r="T144" s="149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126</v>
      </c>
      <c r="AT144" s="150" t="s">
        <v>122</v>
      </c>
      <c r="AU144" s="150" t="s">
        <v>127</v>
      </c>
      <c r="AY144" s="14" t="s">
        <v>120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4" t="s">
        <v>127</v>
      </c>
      <c r="BK144" s="151">
        <f t="shared" si="9"/>
        <v>0</v>
      </c>
      <c r="BL144" s="14" t="s">
        <v>126</v>
      </c>
      <c r="BM144" s="150" t="s">
        <v>440</v>
      </c>
    </row>
    <row r="145" spans="1:65" s="2" customFormat="1" ht="24" customHeight="1">
      <c r="A145" s="26"/>
      <c r="B145" s="138"/>
      <c r="C145" s="152" t="s">
        <v>175</v>
      </c>
      <c r="D145" s="152" t="s">
        <v>157</v>
      </c>
      <c r="E145" s="153" t="s">
        <v>441</v>
      </c>
      <c r="F145" s="154" t="s">
        <v>442</v>
      </c>
      <c r="G145" s="155" t="s">
        <v>274</v>
      </c>
      <c r="H145" s="156">
        <v>2</v>
      </c>
      <c r="I145" s="156"/>
      <c r="J145" s="157">
        <f t="shared" si="0"/>
        <v>0</v>
      </c>
      <c r="K145" s="158"/>
      <c r="L145" s="159"/>
      <c r="M145" s="160" t="s">
        <v>1</v>
      </c>
      <c r="N145" s="161" t="s">
        <v>36</v>
      </c>
      <c r="O145" s="148">
        <v>0</v>
      </c>
      <c r="P145" s="148">
        <f t="shared" si="1"/>
        <v>0</v>
      </c>
      <c r="Q145" s="148">
        <v>1.2E-2</v>
      </c>
      <c r="R145" s="148">
        <f t="shared" si="2"/>
        <v>2.4E-2</v>
      </c>
      <c r="S145" s="148">
        <v>0</v>
      </c>
      <c r="T145" s="149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152</v>
      </c>
      <c r="AT145" s="150" t="s">
        <v>157</v>
      </c>
      <c r="AU145" s="150" t="s">
        <v>127</v>
      </c>
      <c r="AY145" s="14" t="s">
        <v>120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4" t="s">
        <v>127</v>
      </c>
      <c r="BK145" s="151">
        <f t="shared" si="9"/>
        <v>0</v>
      </c>
      <c r="BL145" s="14" t="s">
        <v>126</v>
      </c>
      <c r="BM145" s="150" t="s">
        <v>443</v>
      </c>
    </row>
    <row r="146" spans="1:65" s="2" customFormat="1" ht="16.5" customHeight="1">
      <c r="A146" s="26"/>
      <c r="B146" s="138"/>
      <c r="C146" s="139" t="s">
        <v>179</v>
      </c>
      <c r="D146" s="139" t="s">
        <v>122</v>
      </c>
      <c r="E146" s="140" t="s">
        <v>444</v>
      </c>
      <c r="F146" s="141" t="s">
        <v>445</v>
      </c>
      <c r="G146" s="142" t="s">
        <v>131</v>
      </c>
      <c r="H146" s="143">
        <v>1</v>
      </c>
      <c r="I146" s="143"/>
      <c r="J146" s="144">
        <f t="shared" si="0"/>
        <v>0</v>
      </c>
      <c r="K146" s="145"/>
      <c r="L146" s="27"/>
      <c r="M146" s="146" t="s">
        <v>1</v>
      </c>
      <c r="N146" s="147" t="s">
        <v>36</v>
      </c>
      <c r="O146" s="148">
        <v>1.175</v>
      </c>
      <c r="P146" s="148">
        <f t="shared" si="1"/>
        <v>1.175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126</v>
      </c>
      <c r="AT146" s="150" t="s">
        <v>122</v>
      </c>
      <c r="AU146" s="150" t="s">
        <v>127</v>
      </c>
      <c r="AY146" s="14" t="s">
        <v>120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4" t="s">
        <v>127</v>
      </c>
      <c r="BK146" s="151">
        <f t="shared" si="9"/>
        <v>0</v>
      </c>
      <c r="BL146" s="14" t="s">
        <v>126</v>
      </c>
      <c r="BM146" s="150" t="s">
        <v>446</v>
      </c>
    </row>
    <row r="147" spans="1:65" s="2" customFormat="1" ht="24" customHeight="1">
      <c r="A147" s="26"/>
      <c r="B147" s="138"/>
      <c r="C147" s="139" t="s">
        <v>183</v>
      </c>
      <c r="D147" s="139" t="s">
        <v>122</v>
      </c>
      <c r="E147" s="140" t="s">
        <v>447</v>
      </c>
      <c r="F147" s="141" t="s">
        <v>448</v>
      </c>
      <c r="G147" s="142" t="s">
        <v>131</v>
      </c>
      <c r="H147" s="143">
        <v>1</v>
      </c>
      <c r="I147" s="143"/>
      <c r="J147" s="144">
        <f t="shared" si="0"/>
        <v>0</v>
      </c>
      <c r="K147" s="145"/>
      <c r="L147" s="27"/>
      <c r="M147" s="146" t="s">
        <v>1</v>
      </c>
      <c r="N147" s="147" t="s">
        <v>36</v>
      </c>
      <c r="O147" s="148">
        <v>0.91</v>
      </c>
      <c r="P147" s="148">
        <f t="shared" si="1"/>
        <v>0.91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126</v>
      </c>
      <c r="AT147" s="150" t="s">
        <v>122</v>
      </c>
      <c r="AU147" s="150" t="s">
        <v>127</v>
      </c>
      <c r="AY147" s="14" t="s">
        <v>120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4" t="s">
        <v>127</v>
      </c>
      <c r="BK147" s="151">
        <f t="shared" si="9"/>
        <v>0</v>
      </c>
      <c r="BL147" s="14" t="s">
        <v>126</v>
      </c>
      <c r="BM147" s="150" t="s">
        <v>449</v>
      </c>
    </row>
    <row r="148" spans="1:65" s="12" customFormat="1" ht="22.9" customHeight="1">
      <c r="B148" s="126"/>
      <c r="D148" s="127" t="s">
        <v>69</v>
      </c>
      <c r="E148" s="136" t="s">
        <v>127</v>
      </c>
      <c r="F148" s="136" t="s">
        <v>187</v>
      </c>
      <c r="J148" s="137">
        <f>BK148</f>
        <v>0</v>
      </c>
      <c r="L148" s="126"/>
      <c r="M148" s="130"/>
      <c r="N148" s="131"/>
      <c r="O148" s="131"/>
      <c r="P148" s="132">
        <f>SUM(P149:P155)</f>
        <v>5.3409770000000005</v>
      </c>
      <c r="Q148" s="131"/>
      <c r="R148" s="132">
        <f>SUM(R149:R155)</f>
        <v>17.573123540000001</v>
      </c>
      <c r="S148" s="131"/>
      <c r="T148" s="133">
        <f>SUM(T149:T155)</f>
        <v>0</v>
      </c>
      <c r="AR148" s="127" t="s">
        <v>78</v>
      </c>
      <c r="AT148" s="134" t="s">
        <v>69</v>
      </c>
      <c r="AU148" s="134" t="s">
        <v>78</v>
      </c>
      <c r="AY148" s="127" t="s">
        <v>120</v>
      </c>
      <c r="BK148" s="135">
        <f>SUM(BK149:BK155)</f>
        <v>0</v>
      </c>
    </row>
    <row r="149" spans="1:65" s="2" customFormat="1" ht="24" customHeight="1">
      <c r="A149" s="26"/>
      <c r="B149" s="138"/>
      <c r="C149" s="139" t="s">
        <v>188</v>
      </c>
      <c r="D149" s="139" t="s">
        <v>122</v>
      </c>
      <c r="E149" s="140" t="s">
        <v>189</v>
      </c>
      <c r="F149" s="141" t="s">
        <v>190</v>
      </c>
      <c r="G149" s="142" t="s">
        <v>125</v>
      </c>
      <c r="H149" s="143">
        <v>5</v>
      </c>
      <c r="I149" s="143"/>
      <c r="J149" s="144">
        <f t="shared" ref="J149:J155" si="10">ROUND(I149*H149,2)</f>
        <v>0</v>
      </c>
      <c r="K149" s="145"/>
      <c r="L149" s="27"/>
      <c r="M149" s="146" t="s">
        <v>1</v>
      </c>
      <c r="N149" s="147" t="s">
        <v>36</v>
      </c>
      <c r="O149" s="148">
        <v>8.5000000000000006E-2</v>
      </c>
      <c r="P149" s="148">
        <f t="shared" ref="P149:P155" si="11">O149*H149</f>
        <v>0.42500000000000004</v>
      </c>
      <c r="Q149" s="148">
        <v>3.5E-4</v>
      </c>
      <c r="R149" s="148">
        <f t="shared" ref="R149:R155" si="12">Q149*H149</f>
        <v>1.75E-3</v>
      </c>
      <c r="S149" s="148">
        <v>0</v>
      </c>
      <c r="T149" s="149">
        <f t="shared" ref="T149:T155" si="13"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126</v>
      </c>
      <c r="AT149" s="150" t="s">
        <v>122</v>
      </c>
      <c r="AU149" s="150" t="s">
        <v>127</v>
      </c>
      <c r="AY149" s="14" t="s">
        <v>120</v>
      </c>
      <c r="BE149" s="151">
        <f t="shared" ref="BE149:BE155" si="14">IF(N149="základná",J149,0)</f>
        <v>0</v>
      </c>
      <c r="BF149" s="151">
        <f t="shared" ref="BF149:BF155" si="15">IF(N149="znížená",J149,0)</f>
        <v>0</v>
      </c>
      <c r="BG149" s="151">
        <f t="shared" ref="BG149:BG155" si="16">IF(N149="zákl. prenesená",J149,0)</f>
        <v>0</v>
      </c>
      <c r="BH149" s="151">
        <f t="shared" ref="BH149:BH155" si="17">IF(N149="zníž. prenesená",J149,0)</f>
        <v>0</v>
      </c>
      <c r="BI149" s="151">
        <f t="shared" ref="BI149:BI155" si="18">IF(N149="nulová",J149,0)</f>
        <v>0</v>
      </c>
      <c r="BJ149" s="14" t="s">
        <v>127</v>
      </c>
      <c r="BK149" s="151">
        <f t="shared" ref="BK149:BK155" si="19">ROUND(I149*H149,2)</f>
        <v>0</v>
      </c>
      <c r="BL149" s="14" t="s">
        <v>126</v>
      </c>
      <c r="BM149" s="150" t="s">
        <v>191</v>
      </c>
    </row>
    <row r="150" spans="1:65" s="2" customFormat="1" ht="24" customHeight="1">
      <c r="A150" s="26"/>
      <c r="B150" s="138"/>
      <c r="C150" s="152" t="s">
        <v>192</v>
      </c>
      <c r="D150" s="152" t="s">
        <v>157</v>
      </c>
      <c r="E150" s="153" t="s">
        <v>193</v>
      </c>
      <c r="F150" s="154" t="s">
        <v>194</v>
      </c>
      <c r="G150" s="155" t="s">
        <v>125</v>
      </c>
      <c r="H150" s="156">
        <v>5.0999999999999996</v>
      </c>
      <c r="I150" s="156"/>
      <c r="J150" s="157">
        <f t="shared" si="10"/>
        <v>0</v>
      </c>
      <c r="K150" s="158"/>
      <c r="L150" s="159"/>
      <c r="M150" s="160" t="s">
        <v>1</v>
      </c>
      <c r="N150" s="161" t="s">
        <v>36</v>
      </c>
      <c r="O150" s="148">
        <v>0</v>
      </c>
      <c r="P150" s="148">
        <f t="shared" si="11"/>
        <v>0</v>
      </c>
      <c r="Q150" s="148">
        <v>4.0000000000000002E-4</v>
      </c>
      <c r="R150" s="148">
        <f t="shared" si="12"/>
        <v>2.0400000000000001E-3</v>
      </c>
      <c r="S150" s="148">
        <v>0</v>
      </c>
      <c r="T150" s="149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152</v>
      </c>
      <c r="AT150" s="150" t="s">
        <v>157</v>
      </c>
      <c r="AU150" s="150" t="s">
        <v>127</v>
      </c>
      <c r="AY150" s="14" t="s">
        <v>120</v>
      </c>
      <c r="BE150" s="151">
        <f t="shared" si="14"/>
        <v>0</v>
      </c>
      <c r="BF150" s="151">
        <f t="shared" si="15"/>
        <v>0</v>
      </c>
      <c r="BG150" s="151">
        <f t="shared" si="16"/>
        <v>0</v>
      </c>
      <c r="BH150" s="151">
        <f t="shared" si="17"/>
        <v>0</v>
      </c>
      <c r="BI150" s="151">
        <f t="shared" si="18"/>
        <v>0</v>
      </c>
      <c r="BJ150" s="14" t="s">
        <v>127</v>
      </c>
      <c r="BK150" s="151">
        <f t="shared" si="19"/>
        <v>0</v>
      </c>
      <c r="BL150" s="14" t="s">
        <v>126</v>
      </c>
      <c r="BM150" s="150" t="s">
        <v>195</v>
      </c>
    </row>
    <row r="151" spans="1:65" s="2" customFormat="1" ht="24" customHeight="1">
      <c r="A151" s="26"/>
      <c r="B151" s="138"/>
      <c r="C151" s="139" t="s">
        <v>196</v>
      </c>
      <c r="D151" s="139" t="s">
        <v>122</v>
      </c>
      <c r="E151" s="140" t="s">
        <v>202</v>
      </c>
      <c r="F151" s="141" t="s">
        <v>203</v>
      </c>
      <c r="G151" s="142" t="s">
        <v>131</v>
      </c>
      <c r="H151" s="143">
        <v>0.58099999999999996</v>
      </c>
      <c r="I151" s="143"/>
      <c r="J151" s="144">
        <f t="shared" si="10"/>
        <v>0</v>
      </c>
      <c r="K151" s="145"/>
      <c r="L151" s="27"/>
      <c r="M151" s="146" t="s">
        <v>1</v>
      </c>
      <c r="N151" s="147" t="s">
        <v>36</v>
      </c>
      <c r="O151" s="148">
        <v>1.097</v>
      </c>
      <c r="P151" s="148">
        <f t="shared" si="11"/>
        <v>0.63735699999999995</v>
      </c>
      <c r="Q151" s="148">
        <v>2.0699999999999998</v>
      </c>
      <c r="R151" s="148">
        <f t="shared" si="12"/>
        <v>1.2026699999999999</v>
      </c>
      <c r="S151" s="148">
        <v>0</v>
      </c>
      <c r="T151" s="149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126</v>
      </c>
      <c r="AT151" s="150" t="s">
        <v>122</v>
      </c>
      <c r="AU151" s="150" t="s">
        <v>127</v>
      </c>
      <c r="AY151" s="14" t="s">
        <v>120</v>
      </c>
      <c r="BE151" s="151">
        <f t="shared" si="14"/>
        <v>0</v>
      </c>
      <c r="BF151" s="151">
        <f t="shared" si="15"/>
        <v>0</v>
      </c>
      <c r="BG151" s="151">
        <f t="shared" si="16"/>
        <v>0</v>
      </c>
      <c r="BH151" s="151">
        <f t="shared" si="17"/>
        <v>0</v>
      </c>
      <c r="BI151" s="151">
        <f t="shared" si="18"/>
        <v>0</v>
      </c>
      <c r="BJ151" s="14" t="s">
        <v>127</v>
      </c>
      <c r="BK151" s="151">
        <f t="shared" si="19"/>
        <v>0</v>
      </c>
      <c r="BL151" s="14" t="s">
        <v>126</v>
      </c>
      <c r="BM151" s="150" t="s">
        <v>204</v>
      </c>
    </row>
    <row r="152" spans="1:65" s="2" customFormat="1" ht="16.5" customHeight="1">
      <c r="A152" s="26"/>
      <c r="B152" s="138"/>
      <c r="C152" s="152" t="s">
        <v>201</v>
      </c>
      <c r="D152" s="152" t="s">
        <v>157</v>
      </c>
      <c r="E152" s="153" t="s">
        <v>205</v>
      </c>
      <c r="F152" s="154" t="s">
        <v>206</v>
      </c>
      <c r="G152" s="155" t="s">
        <v>160</v>
      </c>
      <c r="H152" s="156">
        <v>1.22</v>
      </c>
      <c r="I152" s="156"/>
      <c r="J152" s="157">
        <f t="shared" si="10"/>
        <v>0</v>
      </c>
      <c r="K152" s="158"/>
      <c r="L152" s="159"/>
      <c r="M152" s="160" t="s">
        <v>1</v>
      </c>
      <c r="N152" s="161" t="s">
        <v>36</v>
      </c>
      <c r="O152" s="148">
        <v>0</v>
      </c>
      <c r="P152" s="148">
        <f t="shared" si="11"/>
        <v>0</v>
      </c>
      <c r="Q152" s="148">
        <v>1</v>
      </c>
      <c r="R152" s="148">
        <f t="shared" si="12"/>
        <v>1.22</v>
      </c>
      <c r="S152" s="148">
        <v>0</v>
      </c>
      <c r="T152" s="149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152</v>
      </c>
      <c r="AT152" s="150" t="s">
        <v>157</v>
      </c>
      <c r="AU152" s="150" t="s">
        <v>127</v>
      </c>
      <c r="AY152" s="14" t="s">
        <v>120</v>
      </c>
      <c r="BE152" s="151">
        <f t="shared" si="14"/>
        <v>0</v>
      </c>
      <c r="BF152" s="151">
        <f t="shared" si="15"/>
        <v>0</v>
      </c>
      <c r="BG152" s="151">
        <f t="shared" si="16"/>
        <v>0</v>
      </c>
      <c r="BH152" s="151">
        <f t="shared" si="17"/>
        <v>0</v>
      </c>
      <c r="BI152" s="151">
        <f t="shared" si="18"/>
        <v>0</v>
      </c>
      <c r="BJ152" s="14" t="s">
        <v>127</v>
      </c>
      <c r="BK152" s="151">
        <f t="shared" si="19"/>
        <v>0</v>
      </c>
      <c r="BL152" s="14" t="s">
        <v>126</v>
      </c>
      <c r="BM152" s="150" t="s">
        <v>207</v>
      </c>
    </row>
    <row r="153" spans="1:65" s="2" customFormat="1" ht="16.5" customHeight="1">
      <c r="A153" s="26"/>
      <c r="B153" s="138"/>
      <c r="C153" s="139" t="s">
        <v>7</v>
      </c>
      <c r="D153" s="139" t="s">
        <v>122</v>
      </c>
      <c r="E153" s="140" t="s">
        <v>209</v>
      </c>
      <c r="F153" s="141" t="s">
        <v>210</v>
      </c>
      <c r="G153" s="142" t="s">
        <v>131</v>
      </c>
      <c r="H153" s="143">
        <v>6.48</v>
      </c>
      <c r="I153" s="143"/>
      <c r="J153" s="144">
        <f t="shared" si="10"/>
        <v>0</v>
      </c>
      <c r="K153" s="145"/>
      <c r="L153" s="27"/>
      <c r="M153" s="146" t="s">
        <v>1</v>
      </c>
      <c r="N153" s="147" t="s">
        <v>36</v>
      </c>
      <c r="O153" s="148">
        <v>0.58099999999999996</v>
      </c>
      <c r="P153" s="148">
        <f t="shared" si="11"/>
        <v>3.7648799999999998</v>
      </c>
      <c r="Q153" s="148">
        <v>2.19407</v>
      </c>
      <c r="R153" s="148">
        <f t="shared" si="12"/>
        <v>14.217573600000001</v>
      </c>
      <c r="S153" s="148">
        <v>0</v>
      </c>
      <c r="T153" s="149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126</v>
      </c>
      <c r="AT153" s="150" t="s">
        <v>122</v>
      </c>
      <c r="AU153" s="150" t="s">
        <v>127</v>
      </c>
      <c r="AY153" s="14" t="s">
        <v>120</v>
      </c>
      <c r="BE153" s="151">
        <f t="shared" si="14"/>
        <v>0</v>
      </c>
      <c r="BF153" s="151">
        <f t="shared" si="15"/>
        <v>0</v>
      </c>
      <c r="BG153" s="151">
        <f t="shared" si="16"/>
        <v>0</v>
      </c>
      <c r="BH153" s="151">
        <f t="shared" si="17"/>
        <v>0</v>
      </c>
      <c r="BI153" s="151">
        <f t="shared" si="18"/>
        <v>0</v>
      </c>
      <c r="BJ153" s="14" t="s">
        <v>127</v>
      </c>
      <c r="BK153" s="151">
        <f t="shared" si="19"/>
        <v>0</v>
      </c>
      <c r="BL153" s="14" t="s">
        <v>126</v>
      </c>
      <c r="BM153" s="150" t="s">
        <v>211</v>
      </c>
    </row>
    <row r="154" spans="1:65" s="2" customFormat="1" ht="16.5" customHeight="1">
      <c r="A154" s="26"/>
      <c r="B154" s="138"/>
      <c r="C154" s="139" t="s">
        <v>208</v>
      </c>
      <c r="D154" s="139" t="s">
        <v>122</v>
      </c>
      <c r="E154" s="140" t="s">
        <v>213</v>
      </c>
      <c r="F154" s="141" t="s">
        <v>214</v>
      </c>
      <c r="G154" s="142" t="s">
        <v>160</v>
      </c>
      <c r="H154" s="143">
        <v>3.4000000000000002E-2</v>
      </c>
      <c r="I154" s="143"/>
      <c r="J154" s="144">
        <f t="shared" si="10"/>
        <v>0</v>
      </c>
      <c r="K154" s="145"/>
      <c r="L154" s="27"/>
      <c r="M154" s="146" t="s">
        <v>1</v>
      </c>
      <c r="N154" s="147" t="s">
        <v>36</v>
      </c>
      <c r="O154" s="148">
        <v>15.11</v>
      </c>
      <c r="P154" s="148">
        <f t="shared" si="11"/>
        <v>0.51373999999999997</v>
      </c>
      <c r="Q154" s="148">
        <v>1.20296</v>
      </c>
      <c r="R154" s="148">
        <f t="shared" si="12"/>
        <v>4.0900640000000002E-2</v>
      </c>
      <c r="S154" s="148">
        <v>0</v>
      </c>
      <c r="T154" s="149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0" t="s">
        <v>126</v>
      </c>
      <c r="AT154" s="150" t="s">
        <v>122</v>
      </c>
      <c r="AU154" s="150" t="s">
        <v>127</v>
      </c>
      <c r="AY154" s="14" t="s">
        <v>120</v>
      </c>
      <c r="BE154" s="151">
        <f t="shared" si="14"/>
        <v>0</v>
      </c>
      <c r="BF154" s="151">
        <f t="shared" si="15"/>
        <v>0</v>
      </c>
      <c r="BG154" s="151">
        <f t="shared" si="16"/>
        <v>0</v>
      </c>
      <c r="BH154" s="151">
        <f t="shared" si="17"/>
        <v>0</v>
      </c>
      <c r="BI154" s="151">
        <f t="shared" si="18"/>
        <v>0</v>
      </c>
      <c r="BJ154" s="14" t="s">
        <v>127</v>
      </c>
      <c r="BK154" s="151">
        <f t="shared" si="19"/>
        <v>0</v>
      </c>
      <c r="BL154" s="14" t="s">
        <v>126</v>
      </c>
      <c r="BM154" s="150" t="s">
        <v>215</v>
      </c>
    </row>
    <row r="155" spans="1:65" s="2" customFormat="1" ht="16.5" customHeight="1">
      <c r="A155" s="26"/>
      <c r="B155" s="138"/>
      <c r="C155" s="139" t="s">
        <v>212</v>
      </c>
      <c r="D155" s="139" t="s">
        <v>122</v>
      </c>
      <c r="E155" s="140" t="s">
        <v>217</v>
      </c>
      <c r="F155" s="141" t="s">
        <v>218</v>
      </c>
      <c r="G155" s="142" t="s">
        <v>131</v>
      </c>
      <c r="H155" s="143">
        <v>0.40500000000000003</v>
      </c>
      <c r="I155" s="143"/>
      <c r="J155" s="144">
        <f t="shared" si="10"/>
        <v>0</v>
      </c>
      <c r="K155" s="145"/>
      <c r="L155" s="27"/>
      <c r="M155" s="146" t="s">
        <v>1</v>
      </c>
      <c r="N155" s="147" t="s">
        <v>36</v>
      </c>
      <c r="O155" s="148">
        <v>0</v>
      </c>
      <c r="P155" s="148">
        <f t="shared" si="11"/>
        <v>0</v>
      </c>
      <c r="Q155" s="148">
        <v>2.19306</v>
      </c>
      <c r="R155" s="148">
        <f t="shared" si="12"/>
        <v>0.88818930000000007</v>
      </c>
      <c r="S155" s="148">
        <v>0</v>
      </c>
      <c r="T155" s="149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0" t="s">
        <v>126</v>
      </c>
      <c r="AT155" s="150" t="s">
        <v>122</v>
      </c>
      <c r="AU155" s="150" t="s">
        <v>127</v>
      </c>
      <c r="AY155" s="14" t="s">
        <v>120</v>
      </c>
      <c r="BE155" s="151">
        <f t="shared" si="14"/>
        <v>0</v>
      </c>
      <c r="BF155" s="151">
        <f t="shared" si="15"/>
        <v>0</v>
      </c>
      <c r="BG155" s="151">
        <f t="shared" si="16"/>
        <v>0</v>
      </c>
      <c r="BH155" s="151">
        <f t="shared" si="17"/>
        <v>0</v>
      </c>
      <c r="BI155" s="151">
        <f t="shared" si="18"/>
        <v>0</v>
      </c>
      <c r="BJ155" s="14" t="s">
        <v>127</v>
      </c>
      <c r="BK155" s="151">
        <f t="shared" si="19"/>
        <v>0</v>
      </c>
      <c r="BL155" s="14" t="s">
        <v>126</v>
      </c>
      <c r="BM155" s="150" t="s">
        <v>219</v>
      </c>
    </row>
    <row r="156" spans="1:65" s="12" customFormat="1" ht="22.9" customHeight="1">
      <c r="B156" s="126"/>
      <c r="D156" s="127" t="s">
        <v>69</v>
      </c>
      <c r="E156" s="136" t="s">
        <v>133</v>
      </c>
      <c r="F156" s="136" t="s">
        <v>220</v>
      </c>
      <c r="J156" s="137">
        <f>BK156</f>
        <v>0</v>
      </c>
      <c r="L156" s="126"/>
      <c r="M156" s="130"/>
      <c r="N156" s="131"/>
      <c r="O156" s="131"/>
      <c r="P156" s="132">
        <f>SUM(P157:P158)</f>
        <v>15.072850000000003</v>
      </c>
      <c r="Q156" s="131"/>
      <c r="R156" s="132">
        <f>SUM(R157:R158)</f>
        <v>5.4817912499999997</v>
      </c>
      <c r="S156" s="131"/>
      <c r="T156" s="133">
        <f>SUM(T157:T158)</f>
        <v>0</v>
      </c>
      <c r="AR156" s="127" t="s">
        <v>78</v>
      </c>
      <c r="AT156" s="134" t="s">
        <v>69</v>
      </c>
      <c r="AU156" s="134" t="s">
        <v>78</v>
      </c>
      <c r="AY156" s="127" t="s">
        <v>120</v>
      </c>
      <c r="BK156" s="135">
        <f>SUM(BK157:BK158)</f>
        <v>0</v>
      </c>
    </row>
    <row r="157" spans="1:65" s="2" customFormat="1" ht="24" customHeight="1">
      <c r="A157" s="26"/>
      <c r="B157" s="138"/>
      <c r="C157" s="139" t="s">
        <v>216</v>
      </c>
      <c r="D157" s="139" t="s">
        <v>122</v>
      </c>
      <c r="E157" s="140" t="s">
        <v>222</v>
      </c>
      <c r="F157" s="141" t="s">
        <v>223</v>
      </c>
      <c r="G157" s="142" t="s">
        <v>131</v>
      </c>
      <c r="H157" s="143">
        <v>1.625</v>
      </c>
      <c r="I157" s="143"/>
      <c r="J157" s="144">
        <f>ROUND(I157*H157,2)</f>
        <v>0</v>
      </c>
      <c r="K157" s="145"/>
      <c r="L157" s="27"/>
      <c r="M157" s="146" t="s">
        <v>1</v>
      </c>
      <c r="N157" s="147" t="s">
        <v>36</v>
      </c>
      <c r="O157" s="148">
        <v>8.8640000000000008</v>
      </c>
      <c r="P157" s="148">
        <f>O157*H157</f>
        <v>14.404000000000002</v>
      </c>
      <c r="Q157" s="148">
        <v>2.4930099999999999</v>
      </c>
      <c r="R157" s="148">
        <f>Q157*H157</f>
        <v>4.0511412499999997</v>
      </c>
      <c r="S157" s="148">
        <v>0</v>
      </c>
      <c r="T157" s="149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126</v>
      </c>
      <c r="AT157" s="150" t="s">
        <v>122</v>
      </c>
      <c r="AU157" s="150" t="s">
        <v>127</v>
      </c>
      <c r="AY157" s="14" t="s">
        <v>120</v>
      </c>
      <c r="BE157" s="151">
        <f>IF(N157="základná",J157,0)</f>
        <v>0</v>
      </c>
      <c r="BF157" s="151">
        <f>IF(N157="znížená",J157,0)</f>
        <v>0</v>
      </c>
      <c r="BG157" s="151">
        <f>IF(N157="zákl. prenesená",J157,0)</f>
        <v>0</v>
      </c>
      <c r="BH157" s="151">
        <f>IF(N157="zníž. prenesená",J157,0)</f>
        <v>0</v>
      </c>
      <c r="BI157" s="151">
        <f>IF(N157="nulová",J157,0)</f>
        <v>0</v>
      </c>
      <c r="BJ157" s="14" t="s">
        <v>127</v>
      </c>
      <c r="BK157" s="151">
        <f>ROUND(I157*H157,2)</f>
        <v>0</v>
      </c>
      <c r="BL157" s="14" t="s">
        <v>126</v>
      </c>
      <c r="BM157" s="150" t="s">
        <v>224</v>
      </c>
    </row>
    <row r="158" spans="1:65" s="2" customFormat="1" ht="24" customHeight="1">
      <c r="A158" s="26"/>
      <c r="B158" s="138"/>
      <c r="C158" s="139" t="s">
        <v>221</v>
      </c>
      <c r="D158" s="139" t="s">
        <v>122</v>
      </c>
      <c r="E158" s="140" t="s">
        <v>226</v>
      </c>
      <c r="F158" s="141" t="s">
        <v>227</v>
      </c>
      <c r="G158" s="142" t="s">
        <v>131</v>
      </c>
      <c r="H158" s="143">
        <v>0.65</v>
      </c>
      <c r="I158" s="143"/>
      <c r="J158" s="144">
        <f>ROUND(I158*H158,2)</f>
        <v>0</v>
      </c>
      <c r="K158" s="145"/>
      <c r="L158" s="27"/>
      <c r="M158" s="146" t="s">
        <v>1</v>
      </c>
      <c r="N158" s="147" t="s">
        <v>36</v>
      </c>
      <c r="O158" s="148">
        <v>1.0289999999999999</v>
      </c>
      <c r="P158" s="148">
        <f>O158*H158</f>
        <v>0.66884999999999994</v>
      </c>
      <c r="Q158" s="148">
        <v>2.2010000000000001</v>
      </c>
      <c r="R158" s="148">
        <f>Q158*H158</f>
        <v>1.4306500000000002</v>
      </c>
      <c r="S158" s="148">
        <v>0</v>
      </c>
      <c r="T158" s="149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0" t="s">
        <v>126</v>
      </c>
      <c r="AT158" s="150" t="s">
        <v>122</v>
      </c>
      <c r="AU158" s="150" t="s">
        <v>127</v>
      </c>
      <c r="AY158" s="14" t="s">
        <v>120</v>
      </c>
      <c r="BE158" s="151">
        <f>IF(N158="základná",J158,0)</f>
        <v>0</v>
      </c>
      <c r="BF158" s="151">
        <f>IF(N158="znížená",J158,0)</f>
        <v>0</v>
      </c>
      <c r="BG158" s="151">
        <f>IF(N158="zákl. prenesená",J158,0)</f>
        <v>0</v>
      </c>
      <c r="BH158" s="151">
        <f>IF(N158="zníž. prenesená",J158,0)</f>
        <v>0</v>
      </c>
      <c r="BI158" s="151">
        <f>IF(N158="nulová",J158,0)</f>
        <v>0</v>
      </c>
      <c r="BJ158" s="14" t="s">
        <v>127</v>
      </c>
      <c r="BK158" s="151">
        <f>ROUND(I158*H158,2)</f>
        <v>0</v>
      </c>
      <c r="BL158" s="14" t="s">
        <v>126</v>
      </c>
      <c r="BM158" s="150" t="s">
        <v>228</v>
      </c>
    </row>
    <row r="159" spans="1:65" s="12" customFormat="1" ht="22.9" customHeight="1">
      <c r="B159" s="126"/>
      <c r="D159" s="127" t="s">
        <v>69</v>
      </c>
      <c r="E159" s="136" t="s">
        <v>140</v>
      </c>
      <c r="F159" s="136" t="s">
        <v>229</v>
      </c>
      <c r="J159" s="137">
        <f>BK159</f>
        <v>0</v>
      </c>
      <c r="L159" s="126"/>
      <c r="M159" s="130"/>
      <c r="N159" s="131"/>
      <c r="O159" s="131"/>
      <c r="P159" s="132">
        <f>SUM(P160:P165)</f>
        <v>4.6270899999999999</v>
      </c>
      <c r="Q159" s="131"/>
      <c r="R159" s="132">
        <f>SUM(R160:R165)</f>
        <v>4.458490949999999</v>
      </c>
      <c r="S159" s="131"/>
      <c r="T159" s="133">
        <f>SUM(T160:T165)</f>
        <v>0</v>
      </c>
      <c r="AR159" s="127" t="s">
        <v>78</v>
      </c>
      <c r="AT159" s="134" t="s">
        <v>69</v>
      </c>
      <c r="AU159" s="134" t="s">
        <v>78</v>
      </c>
      <c r="AY159" s="127" t="s">
        <v>120</v>
      </c>
      <c r="BK159" s="135">
        <f>SUM(BK160:BK165)</f>
        <v>0</v>
      </c>
    </row>
    <row r="160" spans="1:65" s="2" customFormat="1" ht="24" customHeight="1">
      <c r="A160" s="26"/>
      <c r="B160" s="138"/>
      <c r="C160" s="139" t="s">
        <v>225</v>
      </c>
      <c r="D160" s="139" t="s">
        <v>122</v>
      </c>
      <c r="E160" s="140" t="s">
        <v>231</v>
      </c>
      <c r="F160" s="141" t="s">
        <v>232</v>
      </c>
      <c r="G160" s="142" t="s">
        <v>125</v>
      </c>
      <c r="H160" s="143">
        <v>5</v>
      </c>
      <c r="I160" s="143"/>
      <c r="J160" s="144">
        <f t="shared" ref="J160:J165" si="20">ROUND(I160*H160,2)</f>
        <v>0</v>
      </c>
      <c r="K160" s="145"/>
      <c r="L160" s="27"/>
      <c r="M160" s="146" t="s">
        <v>1</v>
      </c>
      <c r="N160" s="147" t="s">
        <v>36</v>
      </c>
      <c r="O160" s="148">
        <v>2.1999999999999999E-2</v>
      </c>
      <c r="P160" s="148">
        <f t="shared" ref="P160:P165" si="21">O160*H160</f>
        <v>0.10999999999999999</v>
      </c>
      <c r="Q160" s="148">
        <v>0.18906999999999999</v>
      </c>
      <c r="R160" s="148">
        <f t="shared" ref="R160:R165" si="22">Q160*H160</f>
        <v>0.94534999999999991</v>
      </c>
      <c r="S160" s="148">
        <v>0</v>
      </c>
      <c r="T160" s="149">
        <f t="shared" ref="T160:T165" si="23"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126</v>
      </c>
      <c r="AT160" s="150" t="s">
        <v>122</v>
      </c>
      <c r="AU160" s="150" t="s">
        <v>127</v>
      </c>
      <c r="AY160" s="14" t="s">
        <v>120</v>
      </c>
      <c r="BE160" s="151">
        <f t="shared" ref="BE160:BE165" si="24">IF(N160="základná",J160,0)</f>
        <v>0</v>
      </c>
      <c r="BF160" s="151">
        <f t="shared" ref="BF160:BF165" si="25">IF(N160="znížená",J160,0)</f>
        <v>0</v>
      </c>
      <c r="BG160" s="151">
        <f t="shared" ref="BG160:BG165" si="26">IF(N160="zákl. prenesená",J160,0)</f>
        <v>0</v>
      </c>
      <c r="BH160" s="151">
        <f t="shared" ref="BH160:BH165" si="27">IF(N160="zníž. prenesená",J160,0)</f>
        <v>0</v>
      </c>
      <c r="BI160" s="151">
        <f t="shared" ref="BI160:BI165" si="28">IF(N160="nulová",J160,0)</f>
        <v>0</v>
      </c>
      <c r="BJ160" s="14" t="s">
        <v>127</v>
      </c>
      <c r="BK160" s="151">
        <f t="shared" ref="BK160:BK165" si="29">ROUND(I160*H160,2)</f>
        <v>0</v>
      </c>
      <c r="BL160" s="14" t="s">
        <v>126</v>
      </c>
      <c r="BM160" s="150" t="s">
        <v>233</v>
      </c>
    </row>
    <row r="161" spans="1:65" s="2" customFormat="1" ht="24" customHeight="1">
      <c r="A161" s="26"/>
      <c r="B161" s="138"/>
      <c r="C161" s="139" t="s">
        <v>230</v>
      </c>
      <c r="D161" s="139" t="s">
        <v>122</v>
      </c>
      <c r="E161" s="140" t="s">
        <v>235</v>
      </c>
      <c r="F161" s="141" t="s">
        <v>236</v>
      </c>
      <c r="G161" s="142" t="s">
        <v>125</v>
      </c>
      <c r="H161" s="143">
        <v>5</v>
      </c>
      <c r="I161" s="143"/>
      <c r="J161" s="144">
        <f t="shared" si="20"/>
        <v>0</v>
      </c>
      <c r="K161" s="145"/>
      <c r="L161" s="27"/>
      <c r="M161" s="146" t="s">
        <v>1</v>
      </c>
      <c r="N161" s="147" t="s">
        <v>36</v>
      </c>
      <c r="O161" s="148">
        <v>2.4E-2</v>
      </c>
      <c r="P161" s="148">
        <f t="shared" si="21"/>
        <v>0.12</v>
      </c>
      <c r="Q161" s="148">
        <v>0.27994000000000002</v>
      </c>
      <c r="R161" s="148">
        <f t="shared" si="22"/>
        <v>1.3997000000000002</v>
      </c>
      <c r="S161" s="148">
        <v>0</v>
      </c>
      <c r="T161" s="149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0" t="s">
        <v>126</v>
      </c>
      <c r="AT161" s="150" t="s">
        <v>122</v>
      </c>
      <c r="AU161" s="150" t="s">
        <v>127</v>
      </c>
      <c r="AY161" s="14" t="s">
        <v>120</v>
      </c>
      <c r="BE161" s="151">
        <f t="shared" si="24"/>
        <v>0</v>
      </c>
      <c r="BF161" s="151">
        <f t="shared" si="25"/>
        <v>0</v>
      </c>
      <c r="BG161" s="151">
        <f t="shared" si="26"/>
        <v>0</v>
      </c>
      <c r="BH161" s="151">
        <f t="shared" si="27"/>
        <v>0</v>
      </c>
      <c r="BI161" s="151">
        <f t="shared" si="28"/>
        <v>0</v>
      </c>
      <c r="BJ161" s="14" t="s">
        <v>127</v>
      </c>
      <c r="BK161" s="151">
        <f t="shared" si="29"/>
        <v>0</v>
      </c>
      <c r="BL161" s="14" t="s">
        <v>126</v>
      </c>
      <c r="BM161" s="150" t="s">
        <v>237</v>
      </c>
    </row>
    <row r="162" spans="1:65" s="2" customFormat="1" ht="24" customHeight="1">
      <c r="A162" s="26"/>
      <c r="B162" s="138"/>
      <c r="C162" s="139" t="s">
        <v>234</v>
      </c>
      <c r="D162" s="139" t="s">
        <v>122</v>
      </c>
      <c r="E162" s="140" t="s">
        <v>243</v>
      </c>
      <c r="F162" s="141" t="s">
        <v>244</v>
      </c>
      <c r="G162" s="142" t="s">
        <v>125</v>
      </c>
      <c r="H162" s="143">
        <v>5</v>
      </c>
      <c r="I162" s="143"/>
      <c r="J162" s="144">
        <f t="shared" si="20"/>
        <v>0</v>
      </c>
      <c r="K162" s="145"/>
      <c r="L162" s="27"/>
      <c r="M162" s="146" t="s">
        <v>1</v>
      </c>
      <c r="N162" s="147" t="s">
        <v>36</v>
      </c>
      <c r="O162" s="148">
        <v>0.151</v>
      </c>
      <c r="P162" s="148">
        <f t="shared" si="21"/>
        <v>0.755</v>
      </c>
      <c r="Q162" s="148">
        <v>0.22377</v>
      </c>
      <c r="R162" s="148">
        <f t="shared" si="22"/>
        <v>1.1188499999999999</v>
      </c>
      <c r="S162" s="148">
        <v>0</v>
      </c>
      <c r="T162" s="149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0" t="s">
        <v>126</v>
      </c>
      <c r="AT162" s="150" t="s">
        <v>122</v>
      </c>
      <c r="AU162" s="150" t="s">
        <v>127</v>
      </c>
      <c r="AY162" s="14" t="s">
        <v>120</v>
      </c>
      <c r="BE162" s="151">
        <f t="shared" si="24"/>
        <v>0</v>
      </c>
      <c r="BF162" s="151">
        <f t="shared" si="25"/>
        <v>0</v>
      </c>
      <c r="BG162" s="151">
        <f t="shared" si="26"/>
        <v>0</v>
      </c>
      <c r="BH162" s="151">
        <f t="shared" si="27"/>
        <v>0</v>
      </c>
      <c r="BI162" s="151">
        <f t="shared" si="28"/>
        <v>0</v>
      </c>
      <c r="BJ162" s="14" t="s">
        <v>127</v>
      </c>
      <c r="BK162" s="151">
        <f t="shared" si="29"/>
        <v>0</v>
      </c>
      <c r="BL162" s="14" t="s">
        <v>126</v>
      </c>
      <c r="BM162" s="150" t="s">
        <v>245</v>
      </c>
    </row>
    <row r="163" spans="1:65" s="2" customFormat="1" ht="24" customHeight="1">
      <c r="A163" s="26"/>
      <c r="B163" s="138"/>
      <c r="C163" s="139" t="s">
        <v>238</v>
      </c>
      <c r="D163" s="139" t="s">
        <v>122</v>
      </c>
      <c r="E163" s="140" t="s">
        <v>251</v>
      </c>
      <c r="F163" s="141" t="s">
        <v>252</v>
      </c>
      <c r="G163" s="142" t="s">
        <v>160</v>
      </c>
      <c r="H163" s="143">
        <v>1.0999999999999999E-2</v>
      </c>
      <c r="I163" s="143"/>
      <c r="J163" s="144">
        <f t="shared" si="20"/>
        <v>0</v>
      </c>
      <c r="K163" s="145"/>
      <c r="L163" s="27"/>
      <c r="M163" s="146" t="s">
        <v>1</v>
      </c>
      <c r="N163" s="147" t="s">
        <v>36</v>
      </c>
      <c r="O163" s="148">
        <v>10.19</v>
      </c>
      <c r="P163" s="148">
        <f t="shared" si="21"/>
        <v>0.11208999999999998</v>
      </c>
      <c r="Q163" s="148">
        <v>1.0264500000000001</v>
      </c>
      <c r="R163" s="148">
        <f t="shared" si="22"/>
        <v>1.1290950000000001E-2</v>
      </c>
      <c r="S163" s="148">
        <v>0</v>
      </c>
      <c r="T163" s="149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0" t="s">
        <v>126</v>
      </c>
      <c r="AT163" s="150" t="s">
        <v>122</v>
      </c>
      <c r="AU163" s="150" t="s">
        <v>127</v>
      </c>
      <c r="AY163" s="14" t="s">
        <v>120</v>
      </c>
      <c r="BE163" s="151">
        <f t="shared" si="24"/>
        <v>0</v>
      </c>
      <c r="BF163" s="151">
        <f t="shared" si="25"/>
        <v>0</v>
      </c>
      <c r="BG163" s="151">
        <f t="shared" si="26"/>
        <v>0</v>
      </c>
      <c r="BH163" s="151">
        <f t="shared" si="27"/>
        <v>0</v>
      </c>
      <c r="BI163" s="151">
        <f t="shared" si="28"/>
        <v>0</v>
      </c>
      <c r="BJ163" s="14" t="s">
        <v>127</v>
      </c>
      <c r="BK163" s="151">
        <f t="shared" si="29"/>
        <v>0</v>
      </c>
      <c r="BL163" s="14" t="s">
        <v>126</v>
      </c>
      <c r="BM163" s="150" t="s">
        <v>253</v>
      </c>
    </row>
    <row r="164" spans="1:65" s="2" customFormat="1" ht="24" customHeight="1">
      <c r="A164" s="26"/>
      <c r="B164" s="138"/>
      <c r="C164" s="139" t="s">
        <v>242</v>
      </c>
      <c r="D164" s="139" t="s">
        <v>122</v>
      </c>
      <c r="E164" s="140" t="s">
        <v>255</v>
      </c>
      <c r="F164" s="141" t="s">
        <v>256</v>
      </c>
      <c r="G164" s="142" t="s">
        <v>125</v>
      </c>
      <c r="H164" s="143">
        <v>5</v>
      </c>
      <c r="I164" s="143"/>
      <c r="J164" s="144">
        <f t="shared" si="20"/>
        <v>0</v>
      </c>
      <c r="K164" s="145"/>
      <c r="L164" s="27"/>
      <c r="M164" s="146" t="s">
        <v>1</v>
      </c>
      <c r="N164" s="147" t="s">
        <v>36</v>
      </c>
      <c r="O164" s="148">
        <v>0.70599999999999996</v>
      </c>
      <c r="P164" s="148">
        <f t="shared" si="21"/>
        <v>3.53</v>
      </c>
      <c r="Q164" s="148">
        <v>0.12665999999999999</v>
      </c>
      <c r="R164" s="148">
        <f t="shared" si="22"/>
        <v>0.63329999999999997</v>
      </c>
      <c r="S164" s="148">
        <v>0</v>
      </c>
      <c r="T164" s="149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0" t="s">
        <v>126</v>
      </c>
      <c r="AT164" s="150" t="s">
        <v>122</v>
      </c>
      <c r="AU164" s="150" t="s">
        <v>127</v>
      </c>
      <c r="AY164" s="14" t="s">
        <v>120</v>
      </c>
      <c r="BE164" s="151">
        <f t="shared" si="24"/>
        <v>0</v>
      </c>
      <c r="BF164" s="151">
        <f t="shared" si="25"/>
        <v>0</v>
      </c>
      <c r="BG164" s="151">
        <f t="shared" si="26"/>
        <v>0</v>
      </c>
      <c r="BH164" s="151">
        <f t="shared" si="27"/>
        <v>0</v>
      </c>
      <c r="BI164" s="151">
        <f t="shared" si="28"/>
        <v>0</v>
      </c>
      <c r="BJ164" s="14" t="s">
        <v>127</v>
      </c>
      <c r="BK164" s="151">
        <f t="shared" si="29"/>
        <v>0</v>
      </c>
      <c r="BL164" s="14" t="s">
        <v>126</v>
      </c>
      <c r="BM164" s="150" t="s">
        <v>257</v>
      </c>
    </row>
    <row r="165" spans="1:65" s="2" customFormat="1" ht="24" customHeight="1">
      <c r="A165" s="26"/>
      <c r="B165" s="138"/>
      <c r="C165" s="152" t="s">
        <v>246</v>
      </c>
      <c r="D165" s="152" t="s">
        <v>157</v>
      </c>
      <c r="E165" s="153" t="s">
        <v>259</v>
      </c>
      <c r="F165" s="154" t="s">
        <v>260</v>
      </c>
      <c r="G165" s="155" t="s">
        <v>125</v>
      </c>
      <c r="H165" s="156">
        <v>5</v>
      </c>
      <c r="I165" s="156"/>
      <c r="J165" s="157">
        <f t="shared" si="20"/>
        <v>0</v>
      </c>
      <c r="K165" s="158"/>
      <c r="L165" s="159"/>
      <c r="M165" s="160" t="s">
        <v>1</v>
      </c>
      <c r="N165" s="161" t="s">
        <v>36</v>
      </c>
      <c r="O165" s="148">
        <v>0</v>
      </c>
      <c r="P165" s="148">
        <f t="shared" si="21"/>
        <v>0</v>
      </c>
      <c r="Q165" s="148">
        <v>7.0000000000000007E-2</v>
      </c>
      <c r="R165" s="148">
        <f t="shared" si="22"/>
        <v>0.35000000000000003</v>
      </c>
      <c r="S165" s="148">
        <v>0</v>
      </c>
      <c r="T165" s="149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0" t="s">
        <v>152</v>
      </c>
      <c r="AT165" s="150" t="s">
        <v>157</v>
      </c>
      <c r="AU165" s="150" t="s">
        <v>127</v>
      </c>
      <c r="AY165" s="14" t="s">
        <v>120</v>
      </c>
      <c r="BE165" s="151">
        <f t="shared" si="24"/>
        <v>0</v>
      </c>
      <c r="BF165" s="151">
        <f t="shared" si="25"/>
        <v>0</v>
      </c>
      <c r="BG165" s="151">
        <f t="shared" si="26"/>
        <v>0</v>
      </c>
      <c r="BH165" s="151">
        <f t="shared" si="27"/>
        <v>0</v>
      </c>
      <c r="BI165" s="151">
        <f t="shared" si="28"/>
        <v>0</v>
      </c>
      <c r="BJ165" s="14" t="s">
        <v>127</v>
      </c>
      <c r="BK165" s="151">
        <f t="shared" si="29"/>
        <v>0</v>
      </c>
      <c r="BL165" s="14" t="s">
        <v>126</v>
      </c>
      <c r="BM165" s="150" t="s">
        <v>261</v>
      </c>
    </row>
    <row r="166" spans="1:65" s="12" customFormat="1" ht="22.9" customHeight="1">
      <c r="B166" s="126"/>
      <c r="D166" s="127" t="s">
        <v>69</v>
      </c>
      <c r="E166" s="136" t="s">
        <v>156</v>
      </c>
      <c r="F166" s="136" t="s">
        <v>262</v>
      </c>
      <c r="J166" s="137">
        <f>BK166</f>
        <v>0</v>
      </c>
      <c r="L166" s="126"/>
      <c r="M166" s="130"/>
      <c r="N166" s="131"/>
      <c r="O166" s="131"/>
      <c r="P166" s="132">
        <f>P167+P168+P169</f>
        <v>4.8823080000000001</v>
      </c>
      <c r="Q166" s="131"/>
      <c r="R166" s="132">
        <f>R167+R168+R169</f>
        <v>0.18206</v>
      </c>
      <c r="S166" s="131"/>
      <c r="T166" s="133">
        <f>T167+T168+T169</f>
        <v>0</v>
      </c>
      <c r="AR166" s="127" t="s">
        <v>78</v>
      </c>
      <c r="AT166" s="134" t="s">
        <v>69</v>
      </c>
      <c r="AU166" s="134" t="s">
        <v>78</v>
      </c>
      <c r="AY166" s="127" t="s">
        <v>120</v>
      </c>
      <c r="BK166" s="135">
        <f>BK167+BK168+BK169</f>
        <v>0</v>
      </c>
    </row>
    <row r="167" spans="1:65" s="2" customFormat="1" ht="16.5" customHeight="1">
      <c r="A167" s="26"/>
      <c r="B167" s="138"/>
      <c r="C167" s="139" t="s">
        <v>250</v>
      </c>
      <c r="D167" s="139" t="s">
        <v>122</v>
      </c>
      <c r="E167" s="140" t="s">
        <v>272</v>
      </c>
      <c r="F167" s="141" t="s">
        <v>273</v>
      </c>
      <c r="G167" s="142" t="s">
        <v>274</v>
      </c>
      <c r="H167" s="143">
        <v>1</v>
      </c>
      <c r="I167" s="143"/>
      <c r="J167" s="144">
        <f>ROUND(I167*H167,2)</f>
        <v>0</v>
      </c>
      <c r="K167" s="145"/>
      <c r="L167" s="27"/>
      <c r="M167" s="146" t="s">
        <v>1</v>
      </c>
      <c r="N167" s="147" t="s">
        <v>36</v>
      </c>
      <c r="O167" s="148">
        <v>0.41599999999999998</v>
      </c>
      <c r="P167" s="148">
        <f>O167*H167</f>
        <v>0.41599999999999998</v>
      </c>
      <c r="Q167" s="148">
        <v>0.15306</v>
      </c>
      <c r="R167" s="148">
        <f>Q167*H167</f>
        <v>0.15306</v>
      </c>
      <c r="S167" s="148">
        <v>0</v>
      </c>
      <c r="T167" s="149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0" t="s">
        <v>126</v>
      </c>
      <c r="AT167" s="150" t="s">
        <v>122</v>
      </c>
      <c r="AU167" s="150" t="s">
        <v>127</v>
      </c>
      <c r="AY167" s="14" t="s">
        <v>120</v>
      </c>
      <c r="BE167" s="151">
        <f>IF(N167="základná",J167,0)</f>
        <v>0</v>
      </c>
      <c r="BF167" s="151">
        <f>IF(N167="znížená",J167,0)</f>
        <v>0</v>
      </c>
      <c r="BG167" s="151">
        <f>IF(N167="zákl. prenesená",J167,0)</f>
        <v>0</v>
      </c>
      <c r="BH167" s="151">
        <f>IF(N167="zníž. prenesená",J167,0)</f>
        <v>0</v>
      </c>
      <c r="BI167" s="151">
        <f>IF(N167="nulová",J167,0)</f>
        <v>0</v>
      </c>
      <c r="BJ167" s="14" t="s">
        <v>127</v>
      </c>
      <c r="BK167" s="151">
        <f>ROUND(I167*H167,2)</f>
        <v>0</v>
      </c>
      <c r="BL167" s="14" t="s">
        <v>126</v>
      </c>
      <c r="BM167" s="150" t="s">
        <v>275</v>
      </c>
    </row>
    <row r="168" spans="1:65" s="2" customFormat="1" ht="16.5" customHeight="1">
      <c r="A168" s="26"/>
      <c r="B168" s="138"/>
      <c r="C168" s="152" t="s">
        <v>254</v>
      </c>
      <c r="D168" s="152" t="s">
        <v>157</v>
      </c>
      <c r="E168" s="153" t="s">
        <v>277</v>
      </c>
      <c r="F168" s="154" t="s">
        <v>278</v>
      </c>
      <c r="G168" s="155" t="s">
        <v>274</v>
      </c>
      <c r="H168" s="156">
        <v>1</v>
      </c>
      <c r="I168" s="156"/>
      <c r="J168" s="157">
        <f>ROUND(I168*H168,2)</f>
        <v>0</v>
      </c>
      <c r="K168" s="158"/>
      <c r="L168" s="159"/>
      <c r="M168" s="160" t="s">
        <v>1</v>
      </c>
      <c r="N168" s="161" t="s">
        <v>36</v>
      </c>
      <c r="O168" s="148">
        <v>0</v>
      </c>
      <c r="P168" s="148">
        <f>O168*H168</f>
        <v>0</v>
      </c>
      <c r="Q168" s="148">
        <v>2.9000000000000001E-2</v>
      </c>
      <c r="R168" s="148">
        <f>Q168*H168</f>
        <v>2.9000000000000001E-2</v>
      </c>
      <c r="S168" s="148">
        <v>0</v>
      </c>
      <c r="T168" s="149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0" t="s">
        <v>152</v>
      </c>
      <c r="AT168" s="150" t="s">
        <v>157</v>
      </c>
      <c r="AU168" s="150" t="s">
        <v>127</v>
      </c>
      <c r="AY168" s="14" t="s">
        <v>120</v>
      </c>
      <c r="BE168" s="151">
        <f>IF(N168="základná",J168,0)</f>
        <v>0</v>
      </c>
      <c r="BF168" s="151">
        <f>IF(N168="znížená",J168,0)</f>
        <v>0</v>
      </c>
      <c r="BG168" s="151">
        <f>IF(N168="zákl. prenesená",J168,0)</f>
        <v>0</v>
      </c>
      <c r="BH168" s="151">
        <f>IF(N168="zníž. prenesená",J168,0)</f>
        <v>0</v>
      </c>
      <c r="BI168" s="151">
        <f>IF(N168="nulová",J168,0)</f>
        <v>0</v>
      </c>
      <c r="BJ168" s="14" t="s">
        <v>127</v>
      </c>
      <c r="BK168" s="151">
        <f>ROUND(I168*H168,2)</f>
        <v>0</v>
      </c>
      <c r="BL168" s="14" t="s">
        <v>126</v>
      </c>
      <c r="BM168" s="150" t="s">
        <v>279</v>
      </c>
    </row>
    <row r="169" spans="1:65" s="12" customFormat="1" ht="20.85" customHeight="1">
      <c r="B169" s="126"/>
      <c r="D169" s="127" t="s">
        <v>69</v>
      </c>
      <c r="E169" s="136" t="s">
        <v>287</v>
      </c>
      <c r="F169" s="136" t="s">
        <v>288</v>
      </c>
      <c r="J169" s="137">
        <f>BK169</f>
        <v>0</v>
      </c>
      <c r="L169" s="126"/>
      <c r="M169" s="130"/>
      <c r="N169" s="131"/>
      <c r="O169" s="131"/>
      <c r="P169" s="132">
        <f>P170</f>
        <v>4.4663079999999997</v>
      </c>
      <c r="Q169" s="131"/>
      <c r="R169" s="132">
        <f>R170</f>
        <v>0</v>
      </c>
      <c r="S169" s="131"/>
      <c r="T169" s="133">
        <f>T170</f>
        <v>0</v>
      </c>
      <c r="AR169" s="127" t="s">
        <v>78</v>
      </c>
      <c r="AT169" s="134" t="s">
        <v>69</v>
      </c>
      <c r="AU169" s="134" t="s">
        <v>127</v>
      </c>
      <c r="AY169" s="127" t="s">
        <v>120</v>
      </c>
      <c r="BK169" s="135">
        <f>BK170</f>
        <v>0</v>
      </c>
    </row>
    <row r="170" spans="1:65" s="2" customFormat="1" ht="24" customHeight="1">
      <c r="A170" s="26"/>
      <c r="B170" s="138"/>
      <c r="C170" s="139" t="s">
        <v>258</v>
      </c>
      <c r="D170" s="139" t="s">
        <v>122</v>
      </c>
      <c r="E170" s="140" t="s">
        <v>290</v>
      </c>
      <c r="F170" s="141" t="s">
        <v>291</v>
      </c>
      <c r="G170" s="142" t="s">
        <v>160</v>
      </c>
      <c r="H170" s="143">
        <v>29.001999999999999</v>
      </c>
      <c r="I170" s="143"/>
      <c r="J170" s="144">
        <f>ROUND(I170*H170,2)</f>
        <v>0</v>
      </c>
      <c r="K170" s="145"/>
      <c r="L170" s="27"/>
      <c r="M170" s="146" t="s">
        <v>1</v>
      </c>
      <c r="N170" s="147" t="s">
        <v>36</v>
      </c>
      <c r="O170" s="148">
        <v>0.154</v>
      </c>
      <c r="P170" s="148">
        <f>O170*H170</f>
        <v>4.4663079999999997</v>
      </c>
      <c r="Q170" s="148">
        <v>0</v>
      </c>
      <c r="R170" s="148">
        <f>Q170*H170</f>
        <v>0</v>
      </c>
      <c r="S170" s="148">
        <v>0</v>
      </c>
      <c r="T170" s="149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0" t="s">
        <v>126</v>
      </c>
      <c r="AT170" s="150" t="s">
        <v>122</v>
      </c>
      <c r="AU170" s="150" t="s">
        <v>133</v>
      </c>
      <c r="AY170" s="14" t="s">
        <v>120</v>
      </c>
      <c r="BE170" s="151">
        <f>IF(N170="základná",J170,0)</f>
        <v>0</v>
      </c>
      <c r="BF170" s="151">
        <f>IF(N170="znížená",J170,0)</f>
        <v>0</v>
      </c>
      <c r="BG170" s="151">
        <f>IF(N170="zákl. prenesená",J170,0)</f>
        <v>0</v>
      </c>
      <c r="BH170" s="151">
        <f>IF(N170="zníž. prenesená",J170,0)</f>
        <v>0</v>
      </c>
      <c r="BI170" s="151">
        <f>IF(N170="nulová",J170,0)</f>
        <v>0</v>
      </c>
      <c r="BJ170" s="14" t="s">
        <v>127</v>
      </c>
      <c r="BK170" s="151">
        <f>ROUND(I170*H170,2)</f>
        <v>0</v>
      </c>
      <c r="BL170" s="14" t="s">
        <v>126</v>
      </c>
      <c r="BM170" s="150" t="s">
        <v>292</v>
      </c>
    </row>
    <row r="171" spans="1:65" s="12" customFormat="1" ht="25.9" customHeight="1">
      <c r="B171" s="126"/>
      <c r="D171" s="127" t="s">
        <v>69</v>
      </c>
      <c r="E171" s="128" t="s">
        <v>293</v>
      </c>
      <c r="F171" s="128" t="s">
        <v>294</v>
      </c>
      <c r="J171" s="129">
        <f>BK171</f>
        <v>0</v>
      </c>
      <c r="L171" s="126"/>
      <c r="M171" s="130"/>
      <c r="N171" s="131"/>
      <c r="O171" s="131"/>
      <c r="P171" s="132">
        <f>P172+P183+P194+P202</f>
        <v>52.5656994</v>
      </c>
      <c r="Q171" s="131"/>
      <c r="R171" s="132">
        <f>R172+R183+R194+R202</f>
        <v>1.2668884</v>
      </c>
      <c r="S171" s="131"/>
      <c r="T171" s="133">
        <f>T172+T183+T194+T202</f>
        <v>0</v>
      </c>
      <c r="AR171" s="127" t="s">
        <v>78</v>
      </c>
      <c r="AT171" s="134" t="s">
        <v>69</v>
      </c>
      <c r="AU171" s="134" t="s">
        <v>70</v>
      </c>
      <c r="AY171" s="127" t="s">
        <v>120</v>
      </c>
      <c r="BK171" s="135">
        <f>BK172+BK183+BK194+BK202</f>
        <v>0</v>
      </c>
    </row>
    <row r="172" spans="1:65" s="12" customFormat="1" ht="22.9" customHeight="1">
      <c r="B172" s="126"/>
      <c r="D172" s="127" t="s">
        <v>69</v>
      </c>
      <c r="E172" s="136" t="s">
        <v>309</v>
      </c>
      <c r="F172" s="136" t="s">
        <v>310</v>
      </c>
      <c r="J172" s="137">
        <f>BK172</f>
        <v>0</v>
      </c>
      <c r="L172" s="126"/>
      <c r="M172" s="130"/>
      <c r="N172" s="131"/>
      <c r="O172" s="131"/>
      <c r="P172" s="132">
        <f>SUM(P173:P182)</f>
        <v>15.216519999999999</v>
      </c>
      <c r="Q172" s="131"/>
      <c r="R172" s="132">
        <f>SUM(R173:R182)</f>
        <v>0.61957000000000007</v>
      </c>
      <c r="S172" s="131"/>
      <c r="T172" s="133">
        <f>SUM(T173:T182)</f>
        <v>0</v>
      </c>
      <c r="AR172" s="127" t="s">
        <v>78</v>
      </c>
      <c r="AT172" s="134" t="s">
        <v>69</v>
      </c>
      <c r="AU172" s="134" t="s">
        <v>78</v>
      </c>
      <c r="AY172" s="127" t="s">
        <v>120</v>
      </c>
      <c r="BK172" s="135">
        <f>SUM(BK173:BK182)</f>
        <v>0</v>
      </c>
    </row>
    <row r="173" spans="1:65" s="2" customFormat="1" ht="24" customHeight="1">
      <c r="A173" s="26"/>
      <c r="B173" s="138"/>
      <c r="C173" s="139" t="s">
        <v>263</v>
      </c>
      <c r="D173" s="139" t="s">
        <v>122</v>
      </c>
      <c r="E173" s="140" t="s">
        <v>312</v>
      </c>
      <c r="F173" s="141" t="s">
        <v>313</v>
      </c>
      <c r="G173" s="142" t="s">
        <v>199</v>
      </c>
      <c r="H173" s="143">
        <v>37</v>
      </c>
      <c r="I173" s="143"/>
      <c r="J173" s="144">
        <f t="shared" ref="J173:J182" si="30">ROUND(I173*H173,2)</f>
        <v>0</v>
      </c>
      <c r="K173" s="145"/>
      <c r="L173" s="27"/>
      <c r="M173" s="146" t="s">
        <v>1</v>
      </c>
      <c r="N173" s="147" t="s">
        <v>36</v>
      </c>
      <c r="O173" s="148">
        <v>0.307</v>
      </c>
      <c r="P173" s="148">
        <f t="shared" ref="P173:P182" si="31">O173*H173</f>
        <v>11.359</v>
      </c>
      <c r="Q173" s="148">
        <v>2.5999999999999998E-4</v>
      </c>
      <c r="R173" s="148">
        <f t="shared" ref="R173:R182" si="32">Q173*H173</f>
        <v>9.6199999999999983E-3</v>
      </c>
      <c r="S173" s="148">
        <v>0</v>
      </c>
      <c r="T173" s="149">
        <f t="shared" ref="T173:T182" si="33"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0" t="s">
        <v>126</v>
      </c>
      <c r="AT173" s="150" t="s">
        <v>122</v>
      </c>
      <c r="AU173" s="150" t="s">
        <v>127</v>
      </c>
      <c r="AY173" s="14" t="s">
        <v>120</v>
      </c>
      <c r="BE173" s="151">
        <f t="shared" ref="BE173:BE182" si="34">IF(N173="základná",J173,0)</f>
        <v>0</v>
      </c>
      <c r="BF173" s="151">
        <f t="shared" ref="BF173:BF182" si="35">IF(N173="znížená",J173,0)</f>
        <v>0</v>
      </c>
      <c r="BG173" s="151">
        <f t="shared" ref="BG173:BG182" si="36">IF(N173="zákl. prenesená",J173,0)</f>
        <v>0</v>
      </c>
      <c r="BH173" s="151">
        <f t="shared" ref="BH173:BH182" si="37">IF(N173="zníž. prenesená",J173,0)</f>
        <v>0</v>
      </c>
      <c r="BI173" s="151">
        <f t="shared" ref="BI173:BI182" si="38">IF(N173="nulová",J173,0)</f>
        <v>0</v>
      </c>
      <c r="BJ173" s="14" t="s">
        <v>127</v>
      </c>
      <c r="BK173" s="151">
        <f t="shared" ref="BK173:BK182" si="39">ROUND(I173*H173,2)</f>
        <v>0</v>
      </c>
      <c r="BL173" s="14" t="s">
        <v>126</v>
      </c>
      <c r="BM173" s="150" t="s">
        <v>314</v>
      </c>
    </row>
    <row r="174" spans="1:65" s="2" customFormat="1" ht="24" customHeight="1">
      <c r="A174" s="26"/>
      <c r="B174" s="138"/>
      <c r="C174" s="152" t="s">
        <v>267</v>
      </c>
      <c r="D174" s="152" t="s">
        <v>157</v>
      </c>
      <c r="E174" s="153" t="s">
        <v>316</v>
      </c>
      <c r="F174" s="154" t="s">
        <v>317</v>
      </c>
      <c r="G174" s="155" t="s">
        <v>131</v>
      </c>
      <c r="H174" s="156">
        <v>0.33300000000000002</v>
      </c>
      <c r="I174" s="156"/>
      <c r="J174" s="157">
        <f t="shared" si="30"/>
        <v>0</v>
      </c>
      <c r="K174" s="158"/>
      <c r="L174" s="159"/>
      <c r="M174" s="160" t="s">
        <v>1</v>
      </c>
      <c r="N174" s="161" t="s">
        <v>36</v>
      </c>
      <c r="O174" s="148">
        <v>0</v>
      </c>
      <c r="P174" s="148">
        <f t="shared" si="31"/>
        <v>0</v>
      </c>
      <c r="Q174" s="148">
        <v>0.55000000000000004</v>
      </c>
      <c r="R174" s="148">
        <f t="shared" si="32"/>
        <v>0.18315000000000003</v>
      </c>
      <c r="S174" s="148">
        <v>0</v>
      </c>
      <c r="T174" s="149">
        <f t="shared" si="3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0" t="s">
        <v>152</v>
      </c>
      <c r="AT174" s="150" t="s">
        <v>157</v>
      </c>
      <c r="AU174" s="150" t="s">
        <v>127</v>
      </c>
      <c r="AY174" s="14" t="s">
        <v>120</v>
      </c>
      <c r="BE174" s="151">
        <f t="shared" si="34"/>
        <v>0</v>
      </c>
      <c r="BF174" s="151">
        <f t="shared" si="35"/>
        <v>0</v>
      </c>
      <c r="BG174" s="151">
        <f t="shared" si="36"/>
        <v>0</v>
      </c>
      <c r="BH174" s="151">
        <f t="shared" si="37"/>
        <v>0</v>
      </c>
      <c r="BI174" s="151">
        <f t="shared" si="38"/>
        <v>0</v>
      </c>
      <c r="BJ174" s="14" t="s">
        <v>127</v>
      </c>
      <c r="BK174" s="151">
        <f t="shared" si="39"/>
        <v>0</v>
      </c>
      <c r="BL174" s="14" t="s">
        <v>126</v>
      </c>
      <c r="BM174" s="150" t="s">
        <v>318</v>
      </c>
    </row>
    <row r="175" spans="1:65" s="2" customFormat="1" ht="24" customHeight="1">
      <c r="A175" s="26"/>
      <c r="B175" s="138"/>
      <c r="C175" s="152" t="s">
        <v>271</v>
      </c>
      <c r="D175" s="152" t="s">
        <v>157</v>
      </c>
      <c r="E175" s="153" t="s">
        <v>320</v>
      </c>
      <c r="F175" s="154" t="s">
        <v>321</v>
      </c>
      <c r="G175" s="155" t="s">
        <v>131</v>
      </c>
      <c r="H175" s="156">
        <v>0.33100000000000002</v>
      </c>
      <c r="I175" s="156"/>
      <c r="J175" s="157">
        <f t="shared" si="30"/>
        <v>0</v>
      </c>
      <c r="K175" s="158"/>
      <c r="L175" s="159"/>
      <c r="M175" s="160" t="s">
        <v>1</v>
      </c>
      <c r="N175" s="161" t="s">
        <v>36</v>
      </c>
      <c r="O175" s="148">
        <v>0</v>
      </c>
      <c r="P175" s="148">
        <f t="shared" si="31"/>
        <v>0</v>
      </c>
      <c r="Q175" s="148">
        <v>0.55000000000000004</v>
      </c>
      <c r="R175" s="148">
        <f t="shared" si="32"/>
        <v>0.18205000000000002</v>
      </c>
      <c r="S175" s="148">
        <v>0</v>
      </c>
      <c r="T175" s="149">
        <f t="shared" si="3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0" t="s">
        <v>152</v>
      </c>
      <c r="AT175" s="150" t="s">
        <v>157</v>
      </c>
      <c r="AU175" s="150" t="s">
        <v>127</v>
      </c>
      <c r="AY175" s="14" t="s">
        <v>120</v>
      </c>
      <c r="BE175" s="151">
        <f t="shared" si="34"/>
        <v>0</v>
      </c>
      <c r="BF175" s="151">
        <f t="shared" si="35"/>
        <v>0</v>
      </c>
      <c r="BG175" s="151">
        <f t="shared" si="36"/>
        <v>0</v>
      </c>
      <c r="BH175" s="151">
        <f t="shared" si="37"/>
        <v>0</v>
      </c>
      <c r="BI175" s="151">
        <f t="shared" si="38"/>
        <v>0</v>
      </c>
      <c r="BJ175" s="14" t="s">
        <v>127</v>
      </c>
      <c r="BK175" s="151">
        <f t="shared" si="39"/>
        <v>0</v>
      </c>
      <c r="BL175" s="14" t="s">
        <v>126</v>
      </c>
      <c r="BM175" s="150" t="s">
        <v>322</v>
      </c>
    </row>
    <row r="176" spans="1:65" s="2" customFormat="1" ht="24" customHeight="1">
      <c r="A176" s="26"/>
      <c r="B176" s="138"/>
      <c r="C176" s="152" t="s">
        <v>276</v>
      </c>
      <c r="D176" s="152" t="s">
        <v>157</v>
      </c>
      <c r="E176" s="153" t="s">
        <v>324</v>
      </c>
      <c r="F176" s="154" t="s">
        <v>325</v>
      </c>
      <c r="G176" s="155" t="s">
        <v>131</v>
      </c>
      <c r="H176" s="156">
        <v>0.214</v>
      </c>
      <c r="I176" s="156"/>
      <c r="J176" s="157">
        <f t="shared" si="30"/>
        <v>0</v>
      </c>
      <c r="K176" s="158"/>
      <c r="L176" s="159"/>
      <c r="M176" s="160" t="s">
        <v>1</v>
      </c>
      <c r="N176" s="161" t="s">
        <v>36</v>
      </c>
      <c r="O176" s="148">
        <v>0</v>
      </c>
      <c r="P176" s="148">
        <f t="shared" si="31"/>
        <v>0</v>
      </c>
      <c r="Q176" s="148">
        <v>0.55000000000000004</v>
      </c>
      <c r="R176" s="148">
        <f t="shared" si="32"/>
        <v>0.11770000000000001</v>
      </c>
      <c r="S176" s="148">
        <v>0</v>
      </c>
      <c r="T176" s="149">
        <f t="shared" si="3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0" t="s">
        <v>152</v>
      </c>
      <c r="AT176" s="150" t="s">
        <v>157</v>
      </c>
      <c r="AU176" s="150" t="s">
        <v>127</v>
      </c>
      <c r="AY176" s="14" t="s">
        <v>120</v>
      </c>
      <c r="BE176" s="151">
        <f t="shared" si="34"/>
        <v>0</v>
      </c>
      <c r="BF176" s="151">
        <f t="shared" si="35"/>
        <v>0</v>
      </c>
      <c r="BG176" s="151">
        <f t="shared" si="36"/>
        <v>0</v>
      </c>
      <c r="BH176" s="151">
        <f t="shared" si="37"/>
        <v>0</v>
      </c>
      <c r="BI176" s="151">
        <f t="shared" si="38"/>
        <v>0</v>
      </c>
      <c r="BJ176" s="14" t="s">
        <v>127</v>
      </c>
      <c r="BK176" s="151">
        <f t="shared" si="39"/>
        <v>0</v>
      </c>
      <c r="BL176" s="14" t="s">
        <v>126</v>
      </c>
      <c r="BM176" s="150" t="s">
        <v>326</v>
      </c>
    </row>
    <row r="177" spans="1:65" s="2" customFormat="1" ht="24" customHeight="1">
      <c r="A177" s="26"/>
      <c r="B177" s="138"/>
      <c r="C177" s="139" t="s">
        <v>280</v>
      </c>
      <c r="D177" s="139" t="s">
        <v>122</v>
      </c>
      <c r="E177" s="140" t="s">
        <v>328</v>
      </c>
      <c r="F177" s="141" t="s">
        <v>329</v>
      </c>
      <c r="G177" s="142" t="s">
        <v>125</v>
      </c>
      <c r="H177" s="143">
        <v>8.68</v>
      </c>
      <c r="I177" s="143"/>
      <c r="J177" s="144">
        <f t="shared" si="30"/>
        <v>0</v>
      </c>
      <c r="K177" s="145"/>
      <c r="L177" s="27"/>
      <c r="M177" s="146" t="s">
        <v>1</v>
      </c>
      <c r="N177" s="147" t="s">
        <v>36</v>
      </c>
      <c r="O177" s="148">
        <v>0.26400000000000001</v>
      </c>
      <c r="P177" s="148">
        <f t="shared" si="31"/>
        <v>2.2915200000000002</v>
      </c>
      <c r="Q177" s="148">
        <v>0</v>
      </c>
      <c r="R177" s="148">
        <f t="shared" si="32"/>
        <v>0</v>
      </c>
      <c r="S177" s="148">
        <v>0</v>
      </c>
      <c r="T177" s="149">
        <f t="shared" si="3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0" t="s">
        <v>126</v>
      </c>
      <c r="AT177" s="150" t="s">
        <v>122</v>
      </c>
      <c r="AU177" s="150" t="s">
        <v>127</v>
      </c>
      <c r="AY177" s="14" t="s">
        <v>120</v>
      </c>
      <c r="BE177" s="151">
        <f t="shared" si="34"/>
        <v>0</v>
      </c>
      <c r="BF177" s="151">
        <f t="shared" si="35"/>
        <v>0</v>
      </c>
      <c r="BG177" s="151">
        <f t="shared" si="36"/>
        <v>0</v>
      </c>
      <c r="BH177" s="151">
        <f t="shared" si="37"/>
        <v>0</v>
      </c>
      <c r="BI177" s="151">
        <f t="shared" si="38"/>
        <v>0</v>
      </c>
      <c r="BJ177" s="14" t="s">
        <v>127</v>
      </c>
      <c r="BK177" s="151">
        <f t="shared" si="39"/>
        <v>0</v>
      </c>
      <c r="BL177" s="14" t="s">
        <v>126</v>
      </c>
      <c r="BM177" s="150" t="s">
        <v>330</v>
      </c>
    </row>
    <row r="178" spans="1:65" s="2" customFormat="1" ht="24" customHeight="1">
      <c r="A178" s="26"/>
      <c r="B178" s="138"/>
      <c r="C178" s="152" t="s">
        <v>284</v>
      </c>
      <c r="D178" s="152" t="s">
        <v>157</v>
      </c>
      <c r="E178" s="153" t="s">
        <v>332</v>
      </c>
      <c r="F178" s="154" t="s">
        <v>333</v>
      </c>
      <c r="G178" s="155" t="s">
        <v>131</v>
      </c>
      <c r="H178" s="156">
        <v>0.2</v>
      </c>
      <c r="I178" s="156"/>
      <c r="J178" s="157">
        <f t="shared" si="30"/>
        <v>0</v>
      </c>
      <c r="K178" s="158"/>
      <c r="L178" s="159"/>
      <c r="M178" s="160" t="s">
        <v>1</v>
      </c>
      <c r="N178" s="161" t="s">
        <v>36</v>
      </c>
      <c r="O178" s="148">
        <v>0</v>
      </c>
      <c r="P178" s="148">
        <f t="shared" si="31"/>
        <v>0</v>
      </c>
      <c r="Q178" s="148">
        <v>0.55000000000000004</v>
      </c>
      <c r="R178" s="148">
        <f t="shared" si="32"/>
        <v>0.11000000000000001</v>
      </c>
      <c r="S178" s="148">
        <v>0</v>
      </c>
      <c r="T178" s="149">
        <f t="shared" si="3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0" t="s">
        <v>152</v>
      </c>
      <c r="AT178" s="150" t="s">
        <v>157</v>
      </c>
      <c r="AU178" s="150" t="s">
        <v>127</v>
      </c>
      <c r="AY178" s="14" t="s">
        <v>120</v>
      </c>
      <c r="BE178" s="151">
        <f t="shared" si="34"/>
        <v>0</v>
      </c>
      <c r="BF178" s="151">
        <f t="shared" si="35"/>
        <v>0</v>
      </c>
      <c r="BG178" s="151">
        <f t="shared" si="36"/>
        <v>0</v>
      </c>
      <c r="BH178" s="151">
        <f t="shared" si="37"/>
        <v>0</v>
      </c>
      <c r="BI178" s="151">
        <f t="shared" si="38"/>
        <v>0</v>
      </c>
      <c r="BJ178" s="14" t="s">
        <v>127</v>
      </c>
      <c r="BK178" s="151">
        <f t="shared" si="39"/>
        <v>0</v>
      </c>
      <c r="BL178" s="14" t="s">
        <v>126</v>
      </c>
      <c r="BM178" s="150" t="s">
        <v>334</v>
      </c>
    </row>
    <row r="179" spans="1:65" s="2" customFormat="1" ht="16.5" customHeight="1">
      <c r="A179" s="26"/>
      <c r="B179" s="138"/>
      <c r="C179" s="139" t="s">
        <v>289</v>
      </c>
      <c r="D179" s="139" t="s">
        <v>122</v>
      </c>
      <c r="E179" s="140" t="s">
        <v>336</v>
      </c>
      <c r="F179" s="141" t="s">
        <v>337</v>
      </c>
      <c r="G179" s="142" t="s">
        <v>199</v>
      </c>
      <c r="H179" s="143">
        <v>18</v>
      </c>
      <c r="I179" s="143"/>
      <c r="J179" s="144">
        <f t="shared" si="30"/>
        <v>0</v>
      </c>
      <c r="K179" s="145"/>
      <c r="L179" s="27"/>
      <c r="M179" s="146" t="s">
        <v>1</v>
      </c>
      <c r="N179" s="147" t="s">
        <v>36</v>
      </c>
      <c r="O179" s="148">
        <v>8.6999999999999994E-2</v>
      </c>
      <c r="P179" s="148">
        <f t="shared" si="31"/>
        <v>1.5659999999999998</v>
      </c>
      <c r="Q179" s="148">
        <v>0</v>
      </c>
      <c r="R179" s="148">
        <f t="shared" si="32"/>
        <v>0</v>
      </c>
      <c r="S179" s="148">
        <v>0</v>
      </c>
      <c r="T179" s="149">
        <f t="shared" si="3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0" t="s">
        <v>126</v>
      </c>
      <c r="AT179" s="150" t="s">
        <v>122</v>
      </c>
      <c r="AU179" s="150" t="s">
        <v>127</v>
      </c>
      <c r="AY179" s="14" t="s">
        <v>120</v>
      </c>
      <c r="BE179" s="151">
        <f t="shared" si="34"/>
        <v>0</v>
      </c>
      <c r="BF179" s="151">
        <f t="shared" si="35"/>
        <v>0</v>
      </c>
      <c r="BG179" s="151">
        <f t="shared" si="36"/>
        <v>0</v>
      </c>
      <c r="BH179" s="151">
        <f t="shared" si="37"/>
        <v>0</v>
      </c>
      <c r="BI179" s="151">
        <f t="shared" si="38"/>
        <v>0</v>
      </c>
      <c r="BJ179" s="14" t="s">
        <v>127</v>
      </c>
      <c r="BK179" s="151">
        <f t="shared" si="39"/>
        <v>0</v>
      </c>
      <c r="BL179" s="14" t="s">
        <v>126</v>
      </c>
      <c r="BM179" s="150" t="s">
        <v>338</v>
      </c>
    </row>
    <row r="180" spans="1:65" s="2" customFormat="1" ht="24" customHeight="1">
      <c r="A180" s="26"/>
      <c r="B180" s="138"/>
      <c r="C180" s="152" t="s">
        <v>297</v>
      </c>
      <c r="D180" s="152" t="s">
        <v>157</v>
      </c>
      <c r="E180" s="153" t="s">
        <v>340</v>
      </c>
      <c r="F180" s="154" t="s">
        <v>341</v>
      </c>
      <c r="G180" s="155" t="s">
        <v>131</v>
      </c>
      <c r="H180" s="156">
        <v>3.1E-2</v>
      </c>
      <c r="I180" s="156"/>
      <c r="J180" s="157">
        <f t="shared" si="30"/>
        <v>0</v>
      </c>
      <c r="K180" s="158"/>
      <c r="L180" s="159"/>
      <c r="M180" s="160" t="s">
        <v>1</v>
      </c>
      <c r="N180" s="161" t="s">
        <v>36</v>
      </c>
      <c r="O180" s="148">
        <v>0</v>
      </c>
      <c r="P180" s="148">
        <f t="shared" si="31"/>
        <v>0</v>
      </c>
      <c r="Q180" s="148">
        <v>0.55000000000000004</v>
      </c>
      <c r="R180" s="148">
        <f t="shared" si="32"/>
        <v>1.7050000000000003E-2</v>
      </c>
      <c r="S180" s="148">
        <v>0</v>
      </c>
      <c r="T180" s="149">
        <f t="shared" si="3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0" t="s">
        <v>152</v>
      </c>
      <c r="AT180" s="150" t="s">
        <v>157</v>
      </c>
      <c r="AU180" s="150" t="s">
        <v>127</v>
      </c>
      <c r="AY180" s="14" t="s">
        <v>120</v>
      </c>
      <c r="BE180" s="151">
        <f t="shared" si="34"/>
        <v>0</v>
      </c>
      <c r="BF180" s="151">
        <f t="shared" si="35"/>
        <v>0</v>
      </c>
      <c r="BG180" s="151">
        <f t="shared" si="36"/>
        <v>0</v>
      </c>
      <c r="BH180" s="151">
        <f t="shared" si="37"/>
        <v>0</v>
      </c>
      <c r="BI180" s="151">
        <f t="shared" si="38"/>
        <v>0</v>
      </c>
      <c r="BJ180" s="14" t="s">
        <v>127</v>
      </c>
      <c r="BK180" s="151">
        <f t="shared" si="39"/>
        <v>0</v>
      </c>
      <c r="BL180" s="14" t="s">
        <v>126</v>
      </c>
      <c r="BM180" s="150" t="s">
        <v>342</v>
      </c>
    </row>
    <row r="181" spans="1:65" s="2" customFormat="1" ht="24" customHeight="1">
      <c r="A181" s="26"/>
      <c r="B181" s="138"/>
      <c r="C181" s="139" t="s">
        <v>301</v>
      </c>
      <c r="D181" s="139" t="s">
        <v>122</v>
      </c>
      <c r="E181" s="140" t="s">
        <v>344</v>
      </c>
      <c r="F181" s="141" t="s">
        <v>345</v>
      </c>
      <c r="G181" s="142" t="s">
        <v>131</v>
      </c>
      <c r="H181" s="143">
        <v>1.109</v>
      </c>
      <c r="I181" s="143"/>
      <c r="J181" s="144">
        <f t="shared" si="30"/>
        <v>0</v>
      </c>
      <c r="K181" s="145"/>
      <c r="L181" s="27"/>
      <c r="M181" s="146" t="s">
        <v>1</v>
      </c>
      <c r="N181" s="147" t="s">
        <v>36</v>
      </c>
      <c r="O181" s="148">
        <v>0</v>
      </c>
      <c r="P181" s="148">
        <f t="shared" si="31"/>
        <v>0</v>
      </c>
      <c r="Q181" s="148">
        <v>0</v>
      </c>
      <c r="R181" s="148">
        <f t="shared" si="32"/>
        <v>0</v>
      </c>
      <c r="S181" s="148">
        <v>0</v>
      </c>
      <c r="T181" s="149">
        <f t="shared" si="3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0" t="s">
        <v>126</v>
      </c>
      <c r="AT181" s="150" t="s">
        <v>122</v>
      </c>
      <c r="AU181" s="150" t="s">
        <v>127</v>
      </c>
      <c r="AY181" s="14" t="s">
        <v>120</v>
      </c>
      <c r="BE181" s="151">
        <f t="shared" si="34"/>
        <v>0</v>
      </c>
      <c r="BF181" s="151">
        <f t="shared" si="35"/>
        <v>0</v>
      </c>
      <c r="BG181" s="151">
        <f t="shared" si="36"/>
        <v>0</v>
      </c>
      <c r="BH181" s="151">
        <f t="shared" si="37"/>
        <v>0</v>
      </c>
      <c r="BI181" s="151">
        <f t="shared" si="38"/>
        <v>0</v>
      </c>
      <c r="BJ181" s="14" t="s">
        <v>127</v>
      </c>
      <c r="BK181" s="151">
        <f t="shared" si="39"/>
        <v>0</v>
      </c>
      <c r="BL181" s="14" t="s">
        <v>126</v>
      </c>
      <c r="BM181" s="150" t="s">
        <v>346</v>
      </c>
    </row>
    <row r="182" spans="1:65" s="2" customFormat="1" ht="24" customHeight="1">
      <c r="A182" s="26"/>
      <c r="B182" s="138"/>
      <c r="C182" s="139" t="s">
        <v>305</v>
      </c>
      <c r="D182" s="139" t="s">
        <v>122</v>
      </c>
      <c r="E182" s="140" t="s">
        <v>348</v>
      </c>
      <c r="F182" s="141" t="s">
        <v>349</v>
      </c>
      <c r="G182" s="142" t="s">
        <v>160</v>
      </c>
      <c r="H182" s="143">
        <v>0.62</v>
      </c>
      <c r="I182" s="143"/>
      <c r="J182" s="144">
        <f t="shared" si="30"/>
        <v>0</v>
      </c>
      <c r="K182" s="145"/>
      <c r="L182" s="27"/>
      <c r="M182" s="146" t="s">
        <v>1</v>
      </c>
      <c r="N182" s="147" t="s">
        <v>36</v>
      </c>
      <c r="O182" s="148">
        <v>0</v>
      </c>
      <c r="P182" s="148">
        <f t="shared" si="31"/>
        <v>0</v>
      </c>
      <c r="Q182" s="148">
        <v>0</v>
      </c>
      <c r="R182" s="148">
        <f t="shared" si="32"/>
        <v>0</v>
      </c>
      <c r="S182" s="148">
        <v>0</v>
      </c>
      <c r="T182" s="149">
        <f t="shared" si="3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0" t="s">
        <v>126</v>
      </c>
      <c r="AT182" s="150" t="s">
        <v>122</v>
      </c>
      <c r="AU182" s="150" t="s">
        <v>127</v>
      </c>
      <c r="AY182" s="14" t="s">
        <v>120</v>
      </c>
      <c r="BE182" s="151">
        <f t="shared" si="34"/>
        <v>0</v>
      </c>
      <c r="BF182" s="151">
        <f t="shared" si="35"/>
        <v>0</v>
      </c>
      <c r="BG182" s="151">
        <f t="shared" si="36"/>
        <v>0</v>
      </c>
      <c r="BH182" s="151">
        <f t="shared" si="37"/>
        <v>0</v>
      </c>
      <c r="BI182" s="151">
        <f t="shared" si="38"/>
        <v>0</v>
      </c>
      <c r="BJ182" s="14" t="s">
        <v>127</v>
      </c>
      <c r="BK182" s="151">
        <f t="shared" si="39"/>
        <v>0</v>
      </c>
      <c r="BL182" s="14" t="s">
        <v>126</v>
      </c>
      <c r="BM182" s="150" t="s">
        <v>350</v>
      </c>
    </row>
    <row r="183" spans="1:65" s="12" customFormat="1" ht="22.9" customHeight="1">
      <c r="B183" s="126"/>
      <c r="D183" s="127" t="s">
        <v>69</v>
      </c>
      <c r="E183" s="136" t="s">
        <v>351</v>
      </c>
      <c r="F183" s="136" t="s">
        <v>352</v>
      </c>
      <c r="J183" s="137">
        <f>BK183</f>
        <v>0</v>
      </c>
      <c r="L183" s="126"/>
      <c r="M183" s="130"/>
      <c r="N183" s="131"/>
      <c r="O183" s="131"/>
      <c r="P183" s="132">
        <f>P184+SUM(P185:P191)</f>
        <v>17.809646400000002</v>
      </c>
      <c r="Q183" s="131"/>
      <c r="R183" s="132">
        <f>R184+SUM(R185:R191)</f>
        <v>0.43035000000000001</v>
      </c>
      <c r="S183" s="131"/>
      <c r="T183" s="133">
        <f>T184+SUM(T185:T191)</f>
        <v>0</v>
      </c>
      <c r="AR183" s="127" t="s">
        <v>78</v>
      </c>
      <c r="AT183" s="134" t="s">
        <v>69</v>
      </c>
      <c r="AU183" s="134" t="s">
        <v>78</v>
      </c>
      <c r="AY183" s="127" t="s">
        <v>120</v>
      </c>
      <c r="BK183" s="135">
        <f>BK184+SUM(BK185:BK191)</f>
        <v>0</v>
      </c>
    </row>
    <row r="184" spans="1:65" s="2" customFormat="1" ht="16.5" customHeight="1">
      <c r="A184" s="26"/>
      <c r="B184" s="138"/>
      <c r="C184" s="139" t="s">
        <v>311</v>
      </c>
      <c r="D184" s="139" t="s">
        <v>122</v>
      </c>
      <c r="E184" s="140" t="s">
        <v>354</v>
      </c>
      <c r="F184" s="141" t="s">
        <v>355</v>
      </c>
      <c r="G184" s="142" t="s">
        <v>199</v>
      </c>
      <c r="H184" s="143">
        <v>2</v>
      </c>
      <c r="I184" s="143"/>
      <c r="J184" s="144">
        <f t="shared" ref="J184:J190" si="40">ROUND(I184*H184,2)</f>
        <v>0</v>
      </c>
      <c r="K184" s="145"/>
      <c r="L184" s="27"/>
      <c r="M184" s="146" t="s">
        <v>1</v>
      </c>
      <c r="N184" s="147" t="s">
        <v>36</v>
      </c>
      <c r="O184" s="148">
        <v>0.65</v>
      </c>
      <c r="P184" s="148">
        <f t="shared" ref="P184:P190" si="41">O184*H184</f>
        <v>1.3</v>
      </c>
      <c r="Q184" s="148">
        <v>3.5899999999999999E-3</v>
      </c>
      <c r="R184" s="148">
        <f t="shared" ref="R184:R190" si="42">Q184*H184</f>
        <v>7.1799999999999998E-3</v>
      </c>
      <c r="S184" s="148">
        <v>0</v>
      </c>
      <c r="T184" s="149">
        <f t="shared" ref="T184:T190" si="43"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0" t="s">
        <v>126</v>
      </c>
      <c r="AT184" s="150" t="s">
        <v>122</v>
      </c>
      <c r="AU184" s="150" t="s">
        <v>127</v>
      </c>
      <c r="AY184" s="14" t="s">
        <v>120</v>
      </c>
      <c r="BE184" s="151">
        <f t="shared" ref="BE184:BE190" si="44">IF(N184="základná",J184,0)</f>
        <v>0</v>
      </c>
      <c r="BF184" s="151">
        <f t="shared" ref="BF184:BF190" si="45">IF(N184="znížená",J184,0)</f>
        <v>0</v>
      </c>
      <c r="BG184" s="151">
        <f t="shared" ref="BG184:BG190" si="46">IF(N184="zákl. prenesená",J184,0)</f>
        <v>0</v>
      </c>
      <c r="BH184" s="151">
        <f t="shared" ref="BH184:BH190" si="47">IF(N184="zníž. prenesená",J184,0)</f>
        <v>0</v>
      </c>
      <c r="BI184" s="151">
        <f t="shared" ref="BI184:BI190" si="48">IF(N184="nulová",J184,0)</f>
        <v>0</v>
      </c>
      <c r="BJ184" s="14" t="s">
        <v>127</v>
      </c>
      <c r="BK184" s="151">
        <f t="shared" ref="BK184:BK190" si="49">ROUND(I184*H184,2)</f>
        <v>0</v>
      </c>
      <c r="BL184" s="14" t="s">
        <v>126</v>
      </c>
      <c r="BM184" s="150" t="s">
        <v>356</v>
      </c>
    </row>
    <row r="185" spans="1:65" s="2" customFormat="1" ht="16.5" customHeight="1">
      <c r="A185" s="26"/>
      <c r="B185" s="138"/>
      <c r="C185" s="139" t="s">
        <v>315</v>
      </c>
      <c r="D185" s="139" t="s">
        <v>122</v>
      </c>
      <c r="E185" s="140" t="s">
        <v>358</v>
      </c>
      <c r="F185" s="141" t="s">
        <v>359</v>
      </c>
      <c r="G185" s="142" t="s">
        <v>274</v>
      </c>
      <c r="H185" s="143">
        <v>2</v>
      </c>
      <c r="I185" s="143"/>
      <c r="J185" s="144">
        <f t="shared" si="40"/>
        <v>0</v>
      </c>
      <c r="K185" s="145"/>
      <c r="L185" s="27"/>
      <c r="M185" s="146" t="s">
        <v>1</v>
      </c>
      <c r="N185" s="147" t="s">
        <v>36</v>
      </c>
      <c r="O185" s="148">
        <v>0.223</v>
      </c>
      <c r="P185" s="148">
        <f t="shared" si="41"/>
        <v>0.44600000000000001</v>
      </c>
      <c r="Q185" s="148">
        <v>4.0999999999999999E-4</v>
      </c>
      <c r="R185" s="148">
        <f t="shared" si="42"/>
        <v>8.1999999999999998E-4</v>
      </c>
      <c r="S185" s="148">
        <v>0</v>
      </c>
      <c r="T185" s="149">
        <f t="shared" si="4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0" t="s">
        <v>126</v>
      </c>
      <c r="AT185" s="150" t="s">
        <v>122</v>
      </c>
      <c r="AU185" s="150" t="s">
        <v>127</v>
      </c>
      <c r="AY185" s="14" t="s">
        <v>120</v>
      </c>
      <c r="BE185" s="151">
        <f t="shared" si="44"/>
        <v>0</v>
      </c>
      <c r="BF185" s="151">
        <f t="shared" si="45"/>
        <v>0</v>
      </c>
      <c r="BG185" s="151">
        <f t="shared" si="46"/>
        <v>0</v>
      </c>
      <c r="BH185" s="151">
        <f t="shared" si="47"/>
        <v>0</v>
      </c>
      <c r="BI185" s="151">
        <f t="shared" si="48"/>
        <v>0</v>
      </c>
      <c r="BJ185" s="14" t="s">
        <v>127</v>
      </c>
      <c r="BK185" s="151">
        <f t="shared" si="49"/>
        <v>0</v>
      </c>
      <c r="BL185" s="14" t="s">
        <v>126</v>
      </c>
      <c r="BM185" s="150" t="s">
        <v>360</v>
      </c>
    </row>
    <row r="186" spans="1:65" s="2" customFormat="1" ht="24" customHeight="1">
      <c r="A186" s="26"/>
      <c r="B186" s="138"/>
      <c r="C186" s="139" t="s">
        <v>319</v>
      </c>
      <c r="D186" s="139" t="s">
        <v>122</v>
      </c>
      <c r="E186" s="140" t="s">
        <v>362</v>
      </c>
      <c r="F186" s="141" t="s">
        <v>363</v>
      </c>
      <c r="G186" s="142" t="s">
        <v>199</v>
      </c>
      <c r="H186" s="143">
        <v>3.1</v>
      </c>
      <c r="I186" s="143"/>
      <c r="J186" s="144">
        <f t="shared" si="40"/>
        <v>0</v>
      </c>
      <c r="K186" s="145"/>
      <c r="L186" s="27"/>
      <c r="M186" s="146" t="s">
        <v>1</v>
      </c>
      <c r="N186" s="147" t="s">
        <v>36</v>
      </c>
      <c r="O186" s="148">
        <v>0.89200000000000002</v>
      </c>
      <c r="P186" s="148">
        <f t="shared" si="41"/>
        <v>2.7652000000000001</v>
      </c>
      <c r="Q186" s="148">
        <v>1E-3</v>
      </c>
      <c r="R186" s="148">
        <f t="shared" si="42"/>
        <v>3.1000000000000003E-3</v>
      </c>
      <c r="S186" s="148">
        <v>0</v>
      </c>
      <c r="T186" s="149">
        <f t="shared" si="4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0" t="s">
        <v>126</v>
      </c>
      <c r="AT186" s="150" t="s">
        <v>122</v>
      </c>
      <c r="AU186" s="150" t="s">
        <v>127</v>
      </c>
      <c r="AY186" s="14" t="s">
        <v>120</v>
      </c>
      <c r="BE186" s="151">
        <f t="shared" si="44"/>
        <v>0</v>
      </c>
      <c r="BF186" s="151">
        <f t="shared" si="45"/>
        <v>0</v>
      </c>
      <c r="BG186" s="151">
        <f t="shared" si="46"/>
        <v>0</v>
      </c>
      <c r="BH186" s="151">
        <f t="shared" si="47"/>
        <v>0</v>
      </c>
      <c r="BI186" s="151">
        <f t="shared" si="48"/>
        <v>0</v>
      </c>
      <c r="BJ186" s="14" t="s">
        <v>127</v>
      </c>
      <c r="BK186" s="151">
        <f t="shared" si="49"/>
        <v>0</v>
      </c>
      <c r="BL186" s="14" t="s">
        <v>126</v>
      </c>
      <c r="BM186" s="150" t="s">
        <v>364</v>
      </c>
    </row>
    <row r="187" spans="1:65" s="2" customFormat="1" ht="16.5" customHeight="1">
      <c r="A187" s="26"/>
      <c r="B187" s="138"/>
      <c r="C187" s="139" t="s">
        <v>323</v>
      </c>
      <c r="D187" s="139" t="s">
        <v>122</v>
      </c>
      <c r="E187" s="140" t="s">
        <v>366</v>
      </c>
      <c r="F187" s="141" t="s">
        <v>367</v>
      </c>
      <c r="G187" s="142" t="s">
        <v>274</v>
      </c>
      <c r="H187" s="143">
        <v>1</v>
      </c>
      <c r="I187" s="143"/>
      <c r="J187" s="144">
        <f t="shared" si="40"/>
        <v>0</v>
      </c>
      <c r="K187" s="145"/>
      <c r="L187" s="27"/>
      <c r="M187" s="146" t="s">
        <v>1</v>
      </c>
      <c r="N187" s="147" t="s">
        <v>36</v>
      </c>
      <c r="O187" s="148">
        <v>0.309</v>
      </c>
      <c r="P187" s="148">
        <f t="shared" si="41"/>
        <v>0.309</v>
      </c>
      <c r="Q187" s="148">
        <v>1.1E-4</v>
      </c>
      <c r="R187" s="148">
        <f t="shared" si="42"/>
        <v>1.1E-4</v>
      </c>
      <c r="S187" s="148">
        <v>0</v>
      </c>
      <c r="T187" s="149">
        <f t="shared" si="4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0" t="s">
        <v>126</v>
      </c>
      <c r="AT187" s="150" t="s">
        <v>122</v>
      </c>
      <c r="AU187" s="150" t="s">
        <v>127</v>
      </c>
      <c r="AY187" s="14" t="s">
        <v>120</v>
      </c>
      <c r="BE187" s="151">
        <f t="shared" si="44"/>
        <v>0</v>
      </c>
      <c r="BF187" s="151">
        <f t="shared" si="45"/>
        <v>0</v>
      </c>
      <c r="BG187" s="151">
        <f t="shared" si="46"/>
        <v>0</v>
      </c>
      <c r="BH187" s="151">
        <f t="shared" si="47"/>
        <v>0</v>
      </c>
      <c r="BI187" s="151">
        <f t="shared" si="48"/>
        <v>0</v>
      </c>
      <c r="BJ187" s="14" t="s">
        <v>127</v>
      </c>
      <c r="BK187" s="151">
        <f t="shared" si="49"/>
        <v>0</v>
      </c>
      <c r="BL187" s="14" t="s">
        <v>126</v>
      </c>
      <c r="BM187" s="150" t="s">
        <v>368</v>
      </c>
    </row>
    <row r="188" spans="1:65" s="2" customFormat="1" ht="24" customHeight="1">
      <c r="A188" s="26"/>
      <c r="B188" s="138"/>
      <c r="C188" s="152" t="s">
        <v>327</v>
      </c>
      <c r="D188" s="152" t="s">
        <v>157</v>
      </c>
      <c r="E188" s="153" t="s">
        <v>370</v>
      </c>
      <c r="F188" s="154" t="s">
        <v>371</v>
      </c>
      <c r="G188" s="155" t="s">
        <v>274</v>
      </c>
      <c r="H188" s="156">
        <v>1</v>
      </c>
      <c r="I188" s="156"/>
      <c r="J188" s="157">
        <f t="shared" si="40"/>
        <v>0</v>
      </c>
      <c r="K188" s="158"/>
      <c r="L188" s="159"/>
      <c r="M188" s="160" t="s">
        <v>1</v>
      </c>
      <c r="N188" s="161" t="s">
        <v>36</v>
      </c>
      <c r="O188" s="148">
        <v>0</v>
      </c>
      <c r="P188" s="148">
        <f t="shared" si="41"/>
        <v>0</v>
      </c>
      <c r="Q188" s="148">
        <v>3.3E-4</v>
      </c>
      <c r="R188" s="148">
        <f t="shared" si="42"/>
        <v>3.3E-4</v>
      </c>
      <c r="S188" s="148">
        <v>0</v>
      </c>
      <c r="T188" s="149">
        <f t="shared" si="4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0" t="s">
        <v>152</v>
      </c>
      <c r="AT188" s="150" t="s">
        <v>157</v>
      </c>
      <c r="AU188" s="150" t="s">
        <v>127</v>
      </c>
      <c r="AY188" s="14" t="s">
        <v>120</v>
      </c>
      <c r="BE188" s="151">
        <f t="shared" si="44"/>
        <v>0</v>
      </c>
      <c r="BF188" s="151">
        <f t="shared" si="45"/>
        <v>0</v>
      </c>
      <c r="BG188" s="151">
        <f t="shared" si="46"/>
        <v>0</v>
      </c>
      <c r="BH188" s="151">
        <f t="shared" si="47"/>
        <v>0</v>
      </c>
      <c r="BI188" s="151">
        <f t="shared" si="48"/>
        <v>0</v>
      </c>
      <c r="BJ188" s="14" t="s">
        <v>127</v>
      </c>
      <c r="BK188" s="151">
        <f t="shared" si="49"/>
        <v>0</v>
      </c>
      <c r="BL188" s="14" t="s">
        <v>126</v>
      </c>
      <c r="BM188" s="150" t="s">
        <v>372</v>
      </c>
    </row>
    <row r="189" spans="1:65" s="2" customFormat="1" ht="24" customHeight="1">
      <c r="A189" s="26"/>
      <c r="B189" s="138"/>
      <c r="C189" s="139" t="s">
        <v>331</v>
      </c>
      <c r="D189" s="139" t="s">
        <v>122</v>
      </c>
      <c r="E189" s="140" t="s">
        <v>374</v>
      </c>
      <c r="F189" s="141" t="s">
        <v>375</v>
      </c>
      <c r="G189" s="142" t="s">
        <v>125</v>
      </c>
      <c r="H189" s="143">
        <v>8.68</v>
      </c>
      <c r="I189" s="143"/>
      <c r="J189" s="144">
        <f t="shared" si="40"/>
        <v>0</v>
      </c>
      <c r="K189" s="145"/>
      <c r="L189" s="27"/>
      <c r="M189" s="146" t="s">
        <v>1</v>
      </c>
      <c r="N189" s="147" t="s">
        <v>36</v>
      </c>
      <c r="O189" s="148">
        <v>4.4269999999999997E-2</v>
      </c>
      <c r="P189" s="148">
        <f t="shared" si="41"/>
        <v>0.38426359999999998</v>
      </c>
      <c r="Q189" s="148">
        <v>1.2E-4</v>
      </c>
      <c r="R189" s="148">
        <f t="shared" si="42"/>
        <v>1.0415999999999999E-3</v>
      </c>
      <c r="S189" s="148">
        <v>0</v>
      </c>
      <c r="T189" s="149">
        <f t="shared" si="4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0" t="s">
        <v>126</v>
      </c>
      <c r="AT189" s="150" t="s">
        <v>122</v>
      </c>
      <c r="AU189" s="150" t="s">
        <v>127</v>
      </c>
      <c r="AY189" s="14" t="s">
        <v>120</v>
      </c>
      <c r="BE189" s="151">
        <f t="shared" si="44"/>
        <v>0</v>
      </c>
      <c r="BF189" s="151">
        <f t="shared" si="45"/>
        <v>0</v>
      </c>
      <c r="BG189" s="151">
        <f t="shared" si="46"/>
        <v>0</v>
      </c>
      <c r="BH189" s="151">
        <f t="shared" si="47"/>
        <v>0</v>
      </c>
      <c r="BI189" s="151">
        <f t="shared" si="48"/>
        <v>0</v>
      </c>
      <c r="BJ189" s="14" t="s">
        <v>127</v>
      </c>
      <c r="BK189" s="151">
        <f t="shared" si="49"/>
        <v>0</v>
      </c>
      <c r="BL189" s="14" t="s">
        <v>126</v>
      </c>
      <c r="BM189" s="150" t="s">
        <v>376</v>
      </c>
    </row>
    <row r="190" spans="1:65" s="2" customFormat="1" ht="24" customHeight="1">
      <c r="A190" s="26"/>
      <c r="B190" s="138"/>
      <c r="C190" s="139" t="s">
        <v>335</v>
      </c>
      <c r="D190" s="139" t="s">
        <v>122</v>
      </c>
      <c r="E190" s="140" t="s">
        <v>378</v>
      </c>
      <c r="F190" s="141" t="s">
        <v>379</v>
      </c>
      <c r="G190" s="142" t="s">
        <v>160</v>
      </c>
      <c r="H190" s="143">
        <v>0.43</v>
      </c>
      <c r="I190" s="143"/>
      <c r="J190" s="144">
        <f t="shared" si="40"/>
        <v>0</v>
      </c>
      <c r="K190" s="145"/>
      <c r="L190" s="27"/>
      <c r="M190" s="146" t="s">
        <v>1</v>
      </c>
      <c r="N190" s="147" t="s">
        <v>36</v>
      </c>
      <c r="O190" s="148">
        <v>0</v>
      </c>
      <c r="P190" s="148">
        <f t="shared" si="41"/>
        <v>0</v>
      </c>
      <c r="Q190" s="148">
        <v>0</v>
      </c>
      <c r="R190" s="148">
        <f t="shared" si="42"/>
        <v>0</v>
      </c>
      <c r="S190" s="148">
        <v>0</v>
      </c>
      <c r="T190" s="149">
        <f t="shared" si="4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0" t="s">
        <v>126</v>
      </c>
      <c r="AT190" s="150" t="s">
        <v>122</v>
      </c>
      <c r="AU190" s="150" t="s">
        <v>127</v>
      </c>
      <c r="AY190" s="14" t="s">
        <v>120</v>
      </c>
      <c r="BE190" s="151">
        <f t="shared" si="44"/>
        <v>0</v>
      </c>
      <c r="BF190" s="151">
        <f t="shared" si="45"/>
        <v>0</v>
      </c>
      <c r="BG190" s="151">
        <f t="shared" si="46"/>
        <v>0</v>
      </c>
      <c r="BH190" s="151">
        <f t="shared" si="47"/>
        <v>0</v>
      </c>
      <c r="BI190" s="151">
        <f t="shared" si="48"/>
        <v>0</v>
      </c>
      <c r="BJ190" s="14" t="s">
        <v>127</v>
      </c>
      <c r="BK190" s="151">
        <f t="shared" si="49"/>
        <v>0</v>
      </c>
      <c r="BL190" s="14" t="s">
        <v>126</v>
      </c>
      <c r="BM190" s="150" t="s">
        <v>380</v>
      </c>
    </row>
    <row r="191" spans="1:65" s="12" customFormat="1" ht="20.85" customHeight="1">
      <c r="B191" s="126"/>
      <c r="D191" s="127" t="s">
        <v>69</v>
      </c>
      <c r="E191" s="136" t="s">
        <v>381</v>
      </c>
      <c r="F191" s="136" t="s">
        <v>382</v>
      </c>
      <c r="J191" s="137">
        <f>BK191</f>
        <v>0</v>
      </c>
      <c r="L191" s="126"/>
      <c r="M191" s="130"/>
      <c r="N191" s="131"/>
      <c r="O191" s="131"/>
      <c r="P191" s="132">
        <f>SUM(P192:P193)</f>
        <v>12.6051828</v>
      </c>
      <c r="Q191" s="131"/>
      <c r="R191" s="132">
        <f>SUM(R192:R193)</f>
        <v>0.41776839999999998</v>
      </c>
      <c r="S191" s="131"/>
      <c r="T191" s="133">
        <f>SUM(T192:T193)</f>
        <v>0</v>
      </c>
      <c r="AR191" s="127" t="s">
        <v>78</v>
      </c>
      <c r="AT191" s="134" t="s">
        <v>69</v>
      </c>
      <c r="AU191" s="134" t="s">
        <v>127</v>
      </c>
      <c r="AY191" s="127" t="s">
        <v>120</v>
      </c>
      <c r="BK191" s="135">
        <f>SUM(BK192:BK193)</f>
        <v>0</v>
      </c>
    </row>
    <row r="192" spans="1:65" s="2" customFormat="1" ht="24" customHeight="1">
      <c r="A192" s="26"/>
      <c r="B192" s="138"/>
      <c r="C192" s="139" t="s">
        <v>339</v>
      </c>
      <c r="D192" s="139" t="s">
        <v>122</v>
      </c>
      <c r="E192" s="140" t="s">
        <v>384</v>
      </c>
      <c r="F192" s="141" t="s">
        <v>385</v>
      </c>
      <c r="G192" s="142" t="s">
        <v>125</v>
      </c>
      <c r="H192" s="143">
        <v>8.68</v>
      </c>
      <c r="I192" s="143"/>
      <c r="J192" s="144">
        <f>ROUND(I192*H192,2)</f>
        <v>0</v>
      </c>
      <c r="K192" s="145"/>
      <c r="L192" s="27"/>
      <c r="M192" s="146" t="s">
        <v>1</v>
      </c>
      <c r="N192" s="147" t="s">
        <v>36</v>
      </c>
      <c r="O192" s="148">
        <v>1.45221</v>
      </c>
      <c r="P192" s="148">
        <f>O192*H192</f>
        <v>12.6051828</v>
      </c>
      <c r="Q192" s="148">
        <v>4.8129999999999999E-2</v>
      </c>
      <c r="R192" s="148">
        <f>Q192*H192</f>
        <v>0.41776839999999998</v>
      </c>
      <c r="S192" s="148">
        <v>0</v>
      </c>
      <c r="T192" s="149">
        <f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0" t="s">
        <v>126</v>
      </c>
      <c r="AT192" s="150" t="s">
        <v>122</v>
      </c>
      <c r="AU192" s="150" t="s">
        <v>133</v>
      </c>
      <c r="AY192" s="14" t="s">
        <v>120</v>
      </c>
      <c r="BE192" s="151">
        <f>IF(N192="základná",J192,0)</f>
        <v>0</v>
      </c>
      <c r="BF192" s="151">
        <f>IF(N192="znížená",J192,0)</f>
        <v>0</v>
      </c>
      <c r="BG192" s="151">
        <f>IF(N192="zákl. prenesená",J192,0)</f>
        <v>0</v>
      </c>
      <c r="BH192" s="151">
        <f>IF(N192="zníž. prenesená",J192,0)</f>
        <v>0</v>
      </c>
      <c r="BI192" s="151">
        <f>IF(N192="nulová",J192,0)</f>
        <v>0</v>
      </c>
      <c r="BJ192" s="14" t="s">
        <v>127</v>
      </c>
      <c r="BK192" s="151">
        <f>ROUND(I192*H192,2)</f>
        <v>0</v>
      </c>
      <c r="BL192" s="14" t="s">
        <v>126</v>
      </c>
      <c r="BM192" s="150" t="s">
        <v>386</v>
      </c>
    </row>
    <row r="193" spans="1:65" s="2" customFormat="1" ht="16.5" customHeight="1">
      <c r="A193" s="26"/>
      <c r="B193" s="138"/>
      <c r="C193" s="139" t="s">
        <v>343</v>
      </c>
      <c r="D193" s="139" t="s">
        <v>122</v>
      </c>
      <c r="E193" s="140" t="s">
        <v>388</v>
      </c>
      <c r="F193" s="141" t="s">
        <v>389</v>
      </c>
      <c r="G193" s="142" t="s">
        <v>160</v>
      </c>
      <c r="H193" s="143">
        <v>0.41799999999999998</v>
      </c>
      <c r="I193" s="143"/>
      <c r="J193" s="144">
        <f>ROUND(I193*H193,2)</f>
        <v>0</v>
      </c>
      <c r="K193" s="145"/>
      <c r="L193" s="27"/>
      <c r="M193" s="146" t="s">
        <v>1</v>
      </c>
      <c r="N193" s="147" t="s">
        <v>36</v>
      </c>
      <c r="O193" s="148">
        <v>0</v>
      </c>
      <c r="P193" s="148">
        <f>O193*H193</f>
        <v>0</v>
      </c>
      <c r="Q193" s="148">
        <v>0</v>
      </c>
      <c r="R193" s="148">
        <f>Q193*H193</f>
        <v>0</v>
      </c>
      <c r="S193" s="148">
        <v>0</v>
      </c>
      <c r="T193" s="149">
        <f>S193*H193</f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0" t="s">
        <v>126</v>
      </c>
      <c r="AT193" s="150" t="s">
        <v>122</v>
      </c>
      <c r="AU193" s="150" t="s">
        <v>133</v>
      </c>
      <c r="AY193" s="14" t="s">
        <v>120</v>
      </c>
      <c r="BE193" s="151">
        <f>IF(N193="základná",J193,0)</f>
        <v>0</v>
      </c>
      <c r="BF193" s="151">
        <f>IF(N193="znížená",J193,0)</f>
        <v>0</v>
      </c>
      <c r="BG193" s="151">
        <f>IF(N193="zákl. prenesená",J193,0)</f>
        <v>0</v>
      </c>
      <c r="BH193" s="151">
        <f>IF(N193="zníž. prenesená",J193,0)</f>
        <v>0</v>
      </c>
      <c r="BI193" s="151">
        <f>IF(N193="nulová",J193,0)</f>
        <v>0</v>
      </c>
      <c r="BJ193" s="14" t="s">
        <v>127</v>
      </c>
      <c r="BK193" s="151">
        <f>ROUND(I193*H193,2)</f>
        <v>0</v>
      </c>
      <c r="BL193" s="14" t="s">
        <v>126</v>
      </c>
      <c r="BM193" s="150" t="s">
        <v>390</v>
      </c>
    </row>
    <row r="194" spans="1:65" s="12" customFormat="1" ht="22.9" customHeight="1">
      <c r="B194" s="126"/>
      <c r="D194" s="127" t="s">
        <v>69</v>
      </c>
      <c r="E194" s="136" t="s">
        <v>391</v>
      </c>
      <c r="F194" s="136" t="s">
        <v>392</v>
      </c>
      <c r="J194" s="137">
        <f>BK194</f>
        <v>0</v>
      </c>
      <c r="L194" s="126"/>
      <c r="M194" s="130"/>
      <c r="N194" s="131"/>
      <c r="O194" s="131"/>
      <c r="P194" s="132">
        <f>P195+SUM(P196:P200)</f>
        <v>19.539532999999999</v>
      </c>
      <c r="Q194" s="131"/>
      <c r="R194" s="132">
        <f>R195+SUM(R196:R200)</f>
        <v>0.20779080000000003</v>
      </c>
      <c r="S194" s="131"/>
      <c r="T194" s="133">
        <f>T195+SUM(T196:T200)</f>
        <v>0</v>
      </c>
      <c r="AR194" s="127" t="s">
        <v>78</v>
      </c>
      <c r="AT194" s="134" t="s">
        <v>69</v>
      </c>
      <c r="AU194" s="134" t="s">
        <v>78</v>
      </c>
      <c r="AY194" s="127" t="s">
        <v>120</v>
      </c>
      <c r="BK194" s="135">
        <f>BK195+SUM(BK196:BK200)</f>
        <v>0</v>
      </c>
    </row>
    <row r="195" spans="1:65" s="2" customFormat="1" ht="24" customHeight="1">
      <c r="A195" s="26"/>
      <c r="B195" s="138"/>
      <c r="C195" s="139" t="s">
        <v>347</v>
      </c>
      <c r="D195" s="139" t="s">
        <v>122</v>
      </c>
      <c r="E195" s="140" t="s">
        <v>394</v>
      </c>
      <c r="F195" s="141" t="s">
        <v>395</v>
      </c>
      <c r="G195" s="142" t="s">
        <v>125</v>
      </c>
      <c r="H195" s="143">
        <v>7.3</v>
      </c>
      <c r="I195" s="143"/>
      <c r="J195" s="144">
        <f>ROUND(I195*H195,2)</f>
        <v>0</v>
      </c>
      <c r="K195" s="145"/>
      <c r="L195" s="27"/>
      <c r="M195" s="146" t="s">
        <v>1</v>
      </c>
      <c r="N195" s="147" t="s">
        <v>36</v>
      </c>
      <c r="O195" s="148">
        <v>1.1302099999999999</v>
      </c>
      <c r="P195" s="148">
        <f>O195*H195</f>
        <v>8.250532999999999</v>
      </c>
      <c r="Q195" s="148">
        <v>2.0000000000000002E-5</v>
      </c>
      <c r="R195" s="148">
        <f>Q195*H195</f>
        <v>1.46E-4</v>
      </c>
      <c r="S195" s="148">
        <v>0</v>
      </c>
      <c r="T195" s="149">
        <f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0" t="s">
        <v>126</v>
      </c>
      <c r="AT195" s="150" t="s">
        <v>122</v>
      </c>
      <c r="AU195" s="150" t="s">
        <v>127</v>
      </c>
      <c r="AY195" s="14" t="s">
        <v>120</v>
      </c>
      <c r="BE195" s="151">
        <f>IF(N195="základná",J195,0)</f>
        <v>0</v>
      </c>
      <c r="BF195" s="151">
        <f>IF(N195="znížená",J195,0)</f>
        <v>0</v>
      </c>
      <c r="BG195" s="151">
        <f>IF(N195="zákl. prenesená",J195,0)</f>
        <v>0</v>
      </c>
      <c r="BH195" s="151">
        <f>IF(N195="zníž. prenesená",J195,0)</f>
        <v>0</v>
      </c>
      <c r="BI195" s="151">
        <f>IF(N195="nulová",J195,0)</f>
        <v>0</v>
      </c>
      <c r="BJ195" s="14" t="s">
        <v>127</v>
      </c>
      <c r="BK195" s="151">
        <f>ROUND(I195*H195,2)</f>
        <v>0</v>
      </c>
      <c r="BL195" s="14" t="s">
        <v>126</v>
      </c>
      <c r="BM195" s="150" t="s">
        <v>396</v>
      </c>
    </row>
    <row r="196" spans="1:65" s="2" customFormat="1" ht="24" customHeight="1">
      <c r="A196" s="26"/>
      <c r="B196" s="138"/>
      <c r="C196" s="152" t="s">
        <v>353</v>
      </c>
      <c r="D196" s="152" t="s">
        <v>157</v>
      </c>
      <c r="E196" s="153" t="s">
        <v>398</v>
      </c>
      <c r="F196" s="154" t="s">
        <v>399</v>
      </c>
      <c r="G196" s="155" t="s">
        <v>125</v>
      </c>
      <c r="H196" s="156">
        <v>8.0299999999999994</v>
      </c>
      <c r="I196" s="156"/>
      <c r="J196" s="157">
        <f>ROUND(I196*H196,2)</f>
        <v>0</v>
      </c>
      <c r="K196" s="158"/>
      <c r="L196" s="159"/>
      <c r="M196" s="160" t="s">
        <v>1</v>
      </c>
      <c r="N196" s="161" t="s">
        <v>36</v>
      </c>
      <c r="O196" s="148">
        <v>0</v>
      </c>
      <c r="P196" s="148">
        <f>O196*H196</f>
        <v>0</v>
      </c>
      <c r="Q196" s="148">
        <v>1.2160000000000001E-2</v>
      </c>
      <c r="R196" s="148">
        <f>Q196*H196</f>
        <v>9.7644800000000004E-2</v>
      </c>
      <c r="S196" s="148">
        <v>0</v>
      </c>
      <c r="T196" s="149">
        <f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0" t="s">
        <v>152</v>
      </c>
      <c r="AT196" s="150" t="s">
        <v>157</v>
      </c>
      <c r="AU196" s="150" t="s">
        <v>127</v>
      </c>
      <c r="AY196" s="14" t="s">
        <v>120</v>
      </c>
      <c r="BE196" s="151">
        <f>IF(N196="základná",J196,0)</f>
        <v>0</v>
      </c>
      <c r="BF196" s="151">
        <f>IF(N196="znížená",J196,0)</f>
        <v>0</v>
      </c>
      <c r="BG196" s="151">
        <f>IF(N196="zákl. prenesená",J196,0)</f>
        <v>0</v>
      </c>
      <c r="BH196" s="151">
        <f>IF(N196="zníž. prenesená",J196,0)</f>
        <v>0</v>
      </c>
      <c r="BI196" s="151">
        <f>IF(N196="nulová",J196,0)</f>
        <v>0</v>
      </c>
      <c r="BJ196" s="14" t="s">
        <v>127</v>
      </c>
      <c r="BK196" s="151">
        <f>ROUND(I196*H196,2)</f>
        <v>0</v>
      </c>
      <c r="BL196" s="14" t="s">
        <v>126</v>
      </c>
      <c r="BM196" s="150" t="s">
        <v>400</v>
      </c>
    </row>
    <row r="197" spans="1:65" s="2" customFormat="1" ht="24" customHeight="1">
      <c r="A197" s="26"/>
      <c r="B197" s="138"/>
      <c r="C197" s="139" t="s">
        <v>357</v>
      </c>
      <c r="D197" s="139" t="s">
        <v>122</v>
      </c>
      <c r="E197" s="140" t="s">
        <v>402</v>
      </c>
      <c r="F197" s="141" t="s">
        <v>403</v>
      </c>
      <c r="G197" s="142" t="s">
        <v>274</v>
      </c>
      <c r="H197" s="143">
        <v>1</v>
      </c>
      <c r="I197" s="143"/>
      <c r="J197" s="144">
        <f>ROUND(I197*H197,2)</f>
        <v>0</v>
      </c>
      <c r="K197" s="145"/>
      <c r="L197" s="27"/>
      <c r="M197" s="146" t="s">
        <v>1</v>
      </c>
      <c r="N197" s="147" t="s">
        <v>36</v>
      </c>
      <c r="O197" s="148">
        <v>1.069</v>
      </c>
      <c r="P197" s="148">
        <f>O197*H197</f>
        <v>1.069</v>
      </c>
      <c r="Q197" s="148">
        <v>0</v>
      </c>
      <c r="R197" s="148">
        <f>Q197*H197</f>
        <v>0</v>
      </c>
      <c r="S197" s="148">
        <v>0</v>
      </c>
      <c r="T197" s="149">
        <f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0" t="s">
        <v>126</v>
      </c>
      <c r="AT197" s="150" t="s">
        <v>122</v>
      </c>
      <c r="AU197" s="150" t="s">
        <v>127</v>
      </c>
      <c r="AY197" s="14" t="s">
        <v>120</v>
      </c>
      <c r="BE197" s="151">
        <f>IF(N197="základná",J197,0)</f>
        <v>0</v>
      </c>
      <c r="BF197" s="151">
        <f>IF(N197="znížená",J197,0)</f>
        <v>0</v>
      </c>
      <c r="BG197" s="151">
        <f>IF(N197="zákl. prenesená",J197,0)</f>
        <v>0</v>
      </c>
      <c r="BH197" s="151">
        <f>IF(N197="zníž. prenesená",J197,0)</f>
        <v>0</v>
      </c>
      <c r="BI197" s="151">
        <f>IF(N197="nulová",J197,0)</f>
        <v>0</v>
      </c>
      <c r="BJ197" s="14" t="s">
        <v>127</v>
      </c>
      <c r="BK197" s="151">
        <f>ROUND(I197*H197,2)</f>
        <v>0</v>
      </c>
      <c r="BL197" s="14" t="s">
        <v>126</v>
      </c>
      <c r="BM197" s="150" t="s">
        <v>404</v>
      </c>
    </row>
    <row r="198" spans="1:65" s="2" customFormat="1" ht="16.5" customHeight="1">
      <c r="A198" s="26"/>
      <c r="B198" s="138"/>
      <c r="C198" s="152" t="s">
        <v>361</v>
      </c>
      <c r="D198" s="152" t="s">
        <v>157</v>
      </c>
      <c r="E198" s="153" t="s">
        <v>406</v>
      </c>
      <c r="F198" s="154" t="s">
        <v>407</v>
      </c>
      <c r="G198" s="155" t="s">
        <v>274</v>
      </c>
      <c r="H198" s="156">
        <v>1</v>
      </c>
      <c r="I198" s="156"/>
      <c r="J198" s="157">
        <f>ROUND(I198*H198,2)</f>
        <v>0</v>
      </c>
      <c r="K198" s="158"/>
      <c r="L198" s="159"/>
      <c r="M198" s="160" t="s">
        <v>1</v>
      </c>
      <c r="N198" s="161" t="s">
        <v>36</v>
      </c>
      <c r="O198" s="148">
        <v>0</v>
      </c>
      <c r="P198" s="148">
        <f>O198*H198</f>
        <v>0</v>
      </c>
      <c r="Q198" s="148">
        <v>0.1</v>
      </c>
      <c r="R198" s="148">
        <f>Q198*H198</f>
        <v>0.1</v>
      </c>
      <c r="S198" s="148">
        <v>0</v>
      </c>
      <c r="T198" s="149">
        <f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0" t="s">
        <v>152</v>
      </c>
      <c r="AT198" s="150" t="s">
        <v>157</v>
      </c>
      <c r="AU198" s="150" t="s">
        <v>127</v>
      </c>
      <c r="AY198" s="14" t="s">
        <v>120</v>
      </c>
      <c r="BE198" s="151">
        <f>IF(N198="základná",J198,0)</f>
        <v>0</v>
      </c>
      <c r="BF198" s="151">
        <f>IF(N198="znížená",J198,0)</f>
        <v>0</v>
      </c>
      <c r="BG198" s="151">
        <f>IF(N198="zákl. prenesená",J198,0)</f>
        <v>0</v>
      </c>
      <c r="BH198" s="151">
        <f>IF(N198="zníž. prenesená",J198,0)</f>
        <v>0</v>
      </c>
      <c r="BI198" s="151">
        <f>IF(N198="nulová",J198,0)</f>
        <v>0</v>
      </c>
      <c r="BJ198" s="14" t="s">
        <v>127</v>
      </c>
      <c r="BK198" s="151">
        <f>ROUND(I198*H198,2)</f>
        <v>0</v>
      </c>
      <c r="BL198" s="14" t="s">
        <v>126</v>
      </c>
      <c r="BM198" s="150" t="s">
        <v>408</v>
      </c>
    </row>
    <row r="199" spans="1:65" s="2" customFormat="1" ht="24" customHeight="1">
      <c r="A199" s="26"/>
      <c r="B199" s="138"/>
      <c r="C199" s="139" t="s">
        <v>365</v>
      </c>
      <c r="D199" s="139" t="s">
        <v>122</v>
      </c>
      <c r="E199" s="140" t="s">
        <v>410</v>
      </c>
      <c r="F199" s="141" t="s">
        <v>411</v>
      </c>
      <c r="G199" s="142" t="s">
        <v>160</v>
      </c>
      <c r="H199" s="143">
        <v>0.21</v>
      </c>
      <c r="I199" s="143"/>
      <c r="J199" s="144">
        <f>ROUND(I199*H199,2)</f>
        <v>0</v>
      </c>
      <c r="K199" s="145"/>
      <c r="L199" s="27"/>
      <c r="M199" s="146" t="s">
        <v>1</v>
      </c>
      <c r="N199" s="147" t="s">
        <v>36</v>
      </c>
      <c r="O199" s="148">
        <v>0</v>
      </c>
      <c r="P199" s="148">
        <f>O199*H199</f>
        <v>0</v>
      </c>
      <c r="Q199" s="148">
        <v>0</v>
      </c>
      <c r="R199" s="148">
        <f>Q199*H199</f>
        <v>0</v>
      </c>
      <c r="S199" s="148">
        <v>0</v>
      </c>
      <c r="T199" s="149">
        <f>S199*H199</f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0" t="s">
        <v>126</v>
      </c>
      <c r="AT199" s="150" t="s">
        <v>122</v>
      </c>
      <c r="AU199" s="150" t="s">
        <v>127</v>
      </c>
      <c r="AY199" s="14" t="s">
        <v>120</v>
      </c>
      <c r="BE199" s="151">
        <f>IF(N199="základná",J199,0)</f>
        <v>0</v>
      </c>
      <c r="BF199" s="151">
        <f>IF(N199="znížená",J199,0)</f>
        <v>0</v>
      </c>
      <c r="BG199" s="151">
        <f>IF(N199="zákl. prenesená",J199,0)</f>
        <v>0</v>
      </c>
      <c r="BH199" s="151">
        <f>IF(N199="zníž. prenesená",J199,0)</f>
        <v>0</v>
      </c>
      <c r="BI199" s="151">
        <f>IF(N199="nulová",J199,0)</f>
        <v>0</v>
      </c>
      <c r="BJ199" s="14" t="s">
        <v>127</v>
      </c>
      <c r="BK199" s="151">
        <f>ROUND(I199*H199,2)</f>
        <v>0</v>
      </c>
      <c r="BL199" s="14" t="s">
        <v>126</v>
      </c>
      <c r="BM199" s="150" t="s">
        <v>412</v>
      </c>
    </row>
    <row r="200" spans="1:65" s="12" customFormat="1" ht="20.85" customHeight="1">
      <c r="B200" s="126"/>
      <c r="D200" s="127" t="s">
        <v>69</v>
      </c>
      <c r="E200" s="136" t="s">
        <v>413</v>
      </c>
      <c r="F200" s="136" t="s">
        <v>414</v>
      </c>
      <c r="J200" s="137">
        <f>BK200</f>
        <v>0</v>
      </c>
      <c r="L200" s="126"/>
      <c r="M200" s="130"/>
      <c r="N200" s="131"/>
      <c r="O200" s="131"/>
      <c r="P200" s="132">
        <f>P201</f>
        <v>10.220000000000001</v>
      </c>
      <c r="Q200" s="131"/>
      <c r="R200" s="132">
        <f>R201</f>
        <v>0.01</v>
      </c>
      <c r="S200" s="131"/>
      <c r="T200" s="133">
        <f>T201</f>
        <v>0</v>
      </c>
      <c r="AR200" s="127" t="s">
        <v>78</v>
      </c>
      <c r="AT200" s="134" t="s">
        <v>69</v>
      </c>
      <c r="AU200" s="134" t="s">
        <v>127</v>
      </c>
      <c r="AY200" s="127" t="s">
        <v>120</v>
      </c>
      <c r="BK200" s="135">
        <f>BK201</f>
        <v>0</v>
      </c>
    </row>
    <row r="201" spans="1:65" s="2" customFormat="1" ht="24" customHeight="1">
      <c r="A201" s="26"/>
      <c r="B201" s="138"/>
      <c r="C201" s="139" t="s">
        <v>369</v>
      </c>
      <c r="D201" s="139" t="s">
        <v>122</v>
      </c>
      <c r="E201" s="140" t="s">
        <v>416</v>
      </c>
      <c r="F201" s="141" t="s">
        <v>417</v>
      </c>
      <c r="G201" s="142" t="s">
        <v>169</v>
      </c>
      <c r="H201" s="143">
        <v>200</v>
      </c>
      <c r="I201" s="143"/>
      <c r="J201" s="144">
        <f>ROUND(I201*H201,2)</f>
        <v>0</v>
      </c>
      <c r="K201" s="145"/>
      <c r="L201" s="27"/>
      <c r="M201" s="146" t="s">
        <v>1</v>
      </c>
      <c r="N201" s="147" t="s">
        <v>36</v>
      </c>
      <c r="O201" s="148">
        <v>5.11E-2</v>
      </c>
      <c r="P201" s="148">
        <f>O201*H201</f>
        <v>10.220000000000001</v>
      </c>
      <c r="Q201" s="148">
        <v>5.0000000000000002E-5</v>
      </c>
      <c r="R201" s="148">
        <f>Q201*H201</f>
        <v>0.01</v>
      </c>
      <c r="S201" s="148">
        <v>0</v>
      </c>
      <c r="T201" s="149">
        <f>S201*H201</f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0" t="s">
        <v>126</v>
      </c>
      <c r="AT201" s="150" t="s">
        <v>122</v>
      </c>
      <c r="AU201" s="150" t="s">
        <v>133</v>
      </c>
      <c r="AY201" s="14" t="s">
        <v>120</v>
      </c>
      <c r="BE201" s="151">
        <f>IF(N201="základná",J201,0)</f>
        <v>0</v>
      </c>
      <c r="BF201" s="151">
        <f>IF(N201="znížená",J201,0)</f>
        <v>0</v>
      </c>
      <c r="BG201" s="151">
        <f>IF(N201="zákl. prenesená",J201,0)</f>
        <v>0</v>
      </c>
      <c r="BH201" s="151">
        <f>IF(N201="zníž. prenesená",J201,0)</f>
        <v>0</v>
      </c>
      <c r="BI201" s="151">
        <f>IF(N201="nulová",J201,0)</f>
        <v>0</v>
      </c>
      <c r="BJ201" s="14" t="s">
        <v>127</v>
      </c>
      <c r="BK201" s="151">
        <f>ROUND(I201*H201,2)</f>
        <v>0</v>
      </c>
      <c r="BL201" s="14" t="s">
        <v>126</v>
      </c>
      <c r="BM201" s="150" t="s">
        <v>418</v>
      </c>
    </row>
    <row r="202" spans="1:65" s="12" customFormat="1" ht="22.9" customHeight="1">
      <c r="B202" s="126"/>
      <c r="D202" s="127" t="s">
        <v>69</v>
      </c>
      <c r="E202" s="136" t="s">
        <v>419</v>
      </c>
      <c r="F202" s="136" t="s">
        <v>420</v>
      </c>
      <c r="J202" s="137">
        <f>BK202</f>
        <v>0</v>
      </c>
      <c r="L202" s="126"/>
      <c r="M202" s="130"/>
      <c r="N202" s="131"/>
      <c r="O202" s="131"/>
      <c r="P202" s="132">
        <f>P203</f>
        <v>0</v>
      </c>
      <c r="Q202" s="131"/>
      <c r="R202" s="132">
        <f>R203</f>
        <v>9.177600000000001E-3</v>
      </c>
      <c r="S202" s="131"/>
      <c r="T202" s="133">
        <f>T203</f>
        <v>0</v>
      </c>
      <c r="AR202" s="127" t="s">
        <v>78</v>
      </c>
      <c r="AT202" s="134" t="s">
        <v>69</v>
      </c>
      <c r="AU202" s="134" t="s">
        <v>78</v>
      </c>
      <c r="AY202" s="127" t="s">
        <v>120</v>
      </c>
      <c r="BK202" s="135">
        <f>BK203</f>
        <v>0</v>
      </c>
    </row>
    <row r="203" spans="1:65" s="2" customFormat="1" ht="24" customHeight="1">
      <c r="A203" s="26"/>
      <c r="B203" s="138"/>
      <c r="C203" s="139" t="s">
        <v>373</v>
      </c>
      <c r="D203" s="139" t="s">
        <v>122</v>
      </c>
      <c r="E203" s="140" t="s">
        <v>422</v>
      </c>
      <c r="F203" s="141" t="s">
        <v>423</v>
      </c>
      <c r="G203" s="142" t="s">
        <v>125</v>
      </c>
      <c r="H203" s="143">
        <v>28.68</v>
      </c>
      <c r="I203" s="143"/>
      <c r="J203" s="144">
        <f>ROUND(I203*H203,2)</f>
        <v>0</v>
      </c>
      <c r="K203" s="145"/>
      <c r="L203" s="27"/>
      <c r="M203" s="162" t="s">
        <v>1</v>
      </c>
      <c r="N203" s="163" t="s">
        <v>36</v>
      </c>
      <c r="O203" s="164">
        <v>0</v>
      </c>
      <c r="P203" s="164">
        <f>O203*H203</f>
        <v>0</v>
      </c>
      <c r="Q203" s="164">
        <v>3.2000000000000003E-4</v>
      </c>
      <c r="R203" s="164">
        <f>Q203*H203</f>
        <v>9.177600000000001E-3</v>
      </c>
      <c r="S203" s="164">
        <v>0</v>
      </c>
      <c r="T203" s="165">
        <f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0" t="s">
        <v>126</v>
      </c>
      <c r="AT203" s="150" t="s">
        <v>122</v>
      </c>
      <c r="AU203" s="150" t="s">
        <v>127</v>
      </c>
      <c r="AY203" s="14" t="s">
        <v>120</v>
      </c>
      <c r="BE203" s="151">
        <f>IF(N203="základná",J203,0)</f>
        <v>0</v>
      </c>
      <c r="BF203" s="151">
        <f>IF(N203="znížená",J203,0)</f>
        <v>0</v>
      </c>
      <c r="BG203" s="151">
        <f>IF(N203="zákl. prenesená",J203,0)</f>
        <v>0</v>
      </c>
      <c r="BH203" s="151">
        <f>IF(N203="zníž. prenesená",J203,0)</f>
        <v>0</v>
      </c>
      <c r="BI203" s="151">
        <f>IF(N203="nulová",J203,0)</f>
        <v>0</v>
      </c>
      <c r="BJ203" s="14" t="s">
        <v>127</v>
      </c>
      <c r="BK203" s="151">
        <f>ROUND(I203*H203,2)</f>
        <v>0</v>
      </c>
      <c r="BL203" s="14" t="s">
        <v>126</v>
      </c>
      <c r="BM203" s="150" t="s">
        <v>424</v>
      </c>
    </row>
    <row r="204" spans="1:65" s="2" customFormat="1" ht="6.95" customHeight="1">
      <c r="A204" s="26"/>
      <c r="B204" s="41"/>
      <c r="C204" s="42"/>
      <c r="D204" s="42"/>
      <c r="E204" s="42"/>
      <c r="F204" s="42"/>
      <c r="G204" s="42"/>
      <c r="H204" s="42"/>
      <c r="I204" s="42"/>
      <c r="J204" s="42"/>
      <c r="K204" s="42"/>
      <c r="L204" s="27"/>
      <c r="M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</row>
  </sheetData>
  <autoFilter ref="C129:K203" xr:uid="{00000000-0009-0000-0000-000002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SO 01 - Priestranstvo pri...</vt:lpstr>
      <vt:lpstr>SO 02 - Priestranstvo pri...</vt:lpstr>
      <vt:lpstr>'Rekapitulácia stavby'!Názvy_tlače</vt:lpstr>
      <vt:lpstr>'SO 01 - Priestranstvo pri...'!Názvy_tlače</vt:lpstr>
      <vt:lpstr>'SO 02 - Priestranstvo pri...'!Názvy_tlače</vt:lpstr>
      <vt:lpstr>'Rekapitulácia stavby'!Oblasť_tlače</vt:lpstr>
      <vt:lpstr>'SO 01 - Priestranstvo pri...'!Oblasť_tlače</vt:lpstr>
      <vt:lpstr>'SO 02 - Priestranstvo pri...'!Oblasť_tlače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 +</dc:creator>
  <cp:lastModifiedBy>H</cp:lastModifiedBy>
  <dcterms:created xsi:type="dcterms:W3CDTF">2019-08-16T06:20:18Z</dcterms:created>
  <dcterms:modified xsi:type="dcterms:W3CDTF">2019-08-20T13:04:52Z</dcterms:modified>
</cp:coreProperties>
</file>